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50.200\999.特養\20.特養関係\200.特養）指定申請関係\H29年度からの指定申請書\2026(R8)_4_1個別機能訓練加算\"/>
    </mc:Choice>
  </mc:AlternateContent>
  <xr:revisionPtr revIDLastSave="0" documentId="8_{41A51CA1-A155-46D9-AD9E-8B7F4C00F0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4.1（各種加算(機能訓練)変更による" sheetId="18" r:id="rId1"/>
    <sheet name="R8.3.1（各種加算(栄養・褥瘡・日常生活)変更による）" sheetId="17" r:id="rId2"/>
    <sheet name="R6.8.1（滞在費改正）" sheetId="15" r:id="rId3"/>
    <sheet name="R6.6.1（制度改正）" sheetId="14" r:id="rId4"/>
    <sheet name="R6.4.1（制度改正）" sheetId="16" r:id="rId5"/>
    <sheet name="R4.10.1（ベースアップ等加算）" sheetId="13" r:id="rId6"/>
    <sheet name="R4.7.1（看護加算＋看取り加算）" sheetId="12" r:id="rId7"/>
    <sheet name="R3.8.1（負担限度額）" sheetId="11" r:id="rId8"/>
    <sheet name="R3.6.1（▲看Ⅱ・栄・科・A・自・口腔・特処）" sheetId="9" r:id="rId9"/>
    <sheet name="R3.4.1 (2)" sheetId="10" r:id="rId10"/>
    <sheet name="R1.10.1 (増税+特定)" sheetId="8" r:id="rId11"/>
    <sheet name="R1.6.1(夜職加算取下げ)" sheetId="6" r:id="rId12"/>
    <sheet name="H300.8.1 (3割負担)" sheetId="5" r:id="rId13"/>
    <sheet name="H300401から (看取り介護体制体)" sheetId="4" r:id="rId14"/>
    <sheet name="H2910から (栄養マネジメント)" sheetId="3" r:id="rId15"/>
    <sheet name="H2904から" sheetId="2" r:id="rId16"/>
    <sheet name="H2904まで" sheetId="1" r:id="rId17"/>
  </sheets>
  <definedNames>
    <definedName name="_xlnm.Print_Area" localSheetId="8">'R3.6.1（▲看Ⅱ・栄・科・A・自・口腔・特処）'!$A$1:$AS$40</definedName>
    <definedName name="_xlnm.Print_Area" localSheetId="7">'R3.8.1（負担限度額）'!$A$1:$BD$43</definedName>
    <definedName name="_xlnm.Print_Area" localSheetId="5">'R4.10.1（ベースアップ等加算）'!$A$1:$BE$45</definedName>
    <definedName name="_xlnm.Print_Area" localSheetId="6">'R4.7.1（看護加算＋看取り加算）'!$A$1:$BD$45</definedName>
    <definedName name="_xlnm.Print_Area" localSheetId="4">'R6.4.1（制度改正）'!$A$1:$BE$45</definedName>
    <definedName name="_xlnm.Print_Area" localSheetId="3">'R6.6.1（制度改正）'!$A$1:$BB$45</definedName>
    <definedName name="_xlnm.Print_Area" localSheetId="2">'R6.8.1（滞在費改正）'!$A$1:$AR$79</definedName>
    <definedName name="_xlnm.Print_Area" localSheetId="1">'R8.3.1（各種加算(栄養・褥瘡・日常生活)変更による）'!$A$1:$AR$77</definedName>
    <definedName name="_xlnm.Print_Area" localSheetId="0">'R8.4.1（各種加算(機能訓練)変更による'!$A$1:$AR$77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32" i="18" l="1"/>
  <c r="AK31" i="18"/>
  <c r="AK30" i="18"/>
  <c r="AK29" i="18"/>
  <c r="AK28" i="18"/>
  <c r="AK27" i="18"/>
  <c r="AK26" i="18"/>
  <c r="AK25" i="18"/>
  <c r="AK24" i="18"/>
  <c r="AK23" i="18"/>
  <c r="AK22" i="18"/>
  <c r="AK21" i="18"/>
  <c r="AK20" i="18"/>
  <c r="AK19" i="18"/>
  <c r="AK18" i="18"/>
  <c r="AK17" i="18"/>
  <c r="AK16" i="18"/>
  <c r="AK15" i="18"/>
  <c r="AK14" i="18"/>
  <c r="AK13" i="18"/>
  <c r="AC32" i="18"/>
  <c r="AC31" i="18"/>
  <c r="AC30" i="18"/>
  <c r="AC29" i="18"/>
  <c r="AC28" i="18"/>
  <c r="AC27" i="18"/>
  <c r="AC26" i="18"/>
  <c r="AC25" i="18"/>
  <c r="AC24" i="18"/>
  <c r="AC23" i="18"/>
  <c r="AC22" i="18"/>
  <c r="AC21" i="18"/>
  <c r="AC20" i="18"/>
  <c r="AC19" i="18"/>
  <c r="AC18" i="18"/>
  <c r="AC17" i="18"/>
  <c r="AC16" i="18"/>
  <c r="AC15" i="18"/>
  <c r="AC14" i="18"/>
  <c r="AC13" i="18"/>
  <c r="U32" i="18"/>
  <c r="U31" i="18"/>
  <c r="U30" i="18"/>
  <c r="U29" i="18"/>
  <c r="U28" i="18"/>
  <c r="U27" i="18"/>
  <c r="U26" i="18"/>
  <c r="U25" i="18"/>
  <c r="U24" i="18"/>
  <c r="U23" i="18"/>
  <c r="U22" i="18"/>
  <c r="U21" i="18"/>
  <c r="U20" i="18"/>
  <c r="U19" i="18"/>
  <c r="U18" i="18"/>
  <c r="U17" i="18"/>
  <c r="U16" i="18"/>
  <c r="U15" i="18"/>
  <c r="U14" i="18"/>
  <c r="U13" i="18"/>
  <c r="U8" i="18"/>
  <c r="AK12" i="18"/>
  <c r="AK11" i="18"/>
  <c r="AK10" i="18"/>
  <c r="AK8" i="18"/>
  <c r="AK9" i="18"/>
  <c r="AC9" i="18"/>
  <c r="AC8" i="18"/>
  <c r="U12" i="18"/>
  <c r="U11" i="18"/>
  <c r="U10" i="18"/>
  <c r="U9" i="18"/>
  <c r="AC12" i="18"/>
  <c r="AC11" i="18"/>
  <c r="AC10" i="18"/>
  <c r="U29" i="17"/>
  <c r="U28" i="17" l="1"/>
  <c r="U8" i="17"/>
  <c r="AK12" i="17"/>
  <c r="AK32" i="17" l="1"/>
  <c r="AC32" i="17"/>
  <c r="U32" i="17"/>
  <c r="AK31" i="17"/>
  <c r="AC31" i="17"/>
  <c r="U31" i="17"/>
  <c r="AK30" i="17"/>
  <c r="AC30" i="17"/>
  <c r="U30" i="17"/>
  <c r="AK29" i="17"/>
  <c r="AC29" i="17"/>
  <c r="AK28" i="17"/>
  <c r="AC28" i="17"/>
  <c r="AK27" i="17"/>
  <c r="AC27" i="17"/>
  <c r="U27" i="17"/>
  <c r="AK26" i="17"/>
  <c r="AC26" i="17"/>
  <c r="U26" i="17"/>
  <c r="AK25" i="17"/>
  <c r="AC25" i="17"/>
  <c r="U25" i="17"/>
  <c r="AK24" i="17"/>
  <c r="AC24" i="17"/>
  <c r="U24" i="17"/>
  <c r="AK23" i="17"/>
  <c r="AC23" i="17"/>
  <c r="U23" i="17"/>
  <c r="AK22" i="17"/>
  <c r="AC22" i="17"/>
  <c r="U22" i="17"/>
  <c r="AK21" i="17"/>
  <c r="AC21" i="17"/>
  <c r="U21" i="17"/>
  <c r="AK20" i="17"/>
  <c r="AC20" i="17"/>
  <c r="U20" i="17"/>
  <c r="AK19" i="17"/>
  <c r="AC19" i="17"/>
  <c r="U19" i="17"/>
  <c r="AK18" i="17"/>
  <c r="AC18" i="17"/>
  <c r="U18" i="17"/>
  <c r="AK17" i="17"/>
  <c r="AC17" i="17"/>
  <c r="U17" i="17"/>
  <c r="AK16" i="17"/>
  <c r="AC16" i="17"/>
  <c r="U16" i="17"/>
  <c r="AK15" i="17"/>
  <c r="AC15" i="17"/>
  <c r="U15" i="17"/>
  <c r="AK14" i="17"/>
  <c r="AC14" i="17"/>
  <c r="U14" i="17"/>
  <c r="AK13" i="17"/>
  <c r="AC13" i="17"/>
  <c r="U13" i="17"/>
  <c r="AC12" i="17"/>
  <c r="U12" i="17"/>
  <c r="AK11" i="17"/>
  <c r="AC11" i="17"/>
  <c r="U11" i="17"/>
  <c r="AK10" i="17"/>
  <c r="AC10" i="17"/>
  <c r="U10" i="17"/>
  <c r="AK9" i="17"/>
  <c r="AC9" i="17"/>
  <c r="U9" i="17"/>
  <c r="AK8" i="17"/>
  <c r="AC8" i="17"/>
  <c r="U32" i="15"/>
  <c r="U8" i="15"/>
  <c r="AK21" i="15"/>
  <c r="AK32" i="15"/>
  <c r="AK31" i="15"/>
  <c r="AK30" i="15"/>
  <c r="AK29" i="15"/>
  <c r="AK28" i="15"/>
  <c r="AK27" i="15"/>
  <c r="AK26" i="15"/>
  <c r="AK25" i="15"/>
  <c r="AK24" i="15"/>
  <c r="AK23" i="15"/>
  <c r="AK22" i="15"/>
  <c r="AK20" i="15"/>
  <c r="AK19" i="15"/>
  <c r="AK18" i="15"/>
  <c r="AK17" i="15"/>
  <c r="AK16" i="15"/>
  <c r="AK15" i="15"/>
  <c r="AK14" i="15"/>
  <c r="AK13" i="15"/>
  <c r="AK12" i="15"/>
  <c r="AK11" i="15"/>
  <c r="AK10" i="15"/>
  <c r="AK9" i="15"/>
  <c r="AK8" i="15"/>
  <c r="AC32" i="15"/>
  <c r="AC31" i="15"/>
  <c r="AC30" i="15"/>
  <c r="AC29" i="15"/>
  <c r="AC28" i="15"/>
  <c r="AC27" i="15"/>
  <c r="AC26" i="15"/>
  <c r="AC25" i="15"/>
  <c r="AC24" i="15"/>
  <c r="AC23" i="15"/>
  <c r="AC22" i="15"/>
  <c r="AC21" i="15"/>
  <c r="AC20" i="15"/>
  <c r="AC19" i="15"/>
  <c r="AC18" i="15"/>
  <c r="AC17" i="15"/>
  <c r="AC16" i="15"/>
  <c r="AC15" i="15"/>
  <c r="AC14" i="15"/>
  <c r="AC13" i="15"/>
  <c r="AC12" i="15"/>
  <c r="AC11" i="15"/>
  <c r="AC10" i="15"/>
  <c r="AC9" i="15"/>
  <c r="AC8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BB32" i="16"/>
  <c r="AX32" i="16"/>
  <c r="AT32" i="16"/>
  <c r="BB31" i="16"/>
  <c r="AX31" i="16"/>
  <c r="AT31" i="16"/>
  <c r="BB30" i="16"/>
  <c r="AX30" i="16"/>
  <c r="AT30" i="16"/>
  <c r="BB29" i="16"/>
  <c r="AX29" i="16"/>
  <c r="AT29" i="16"/>
  <c r="BB28" i="16"/>
  <c r="AX28" i="16"/>
  <c r="AT28" i="16"/>
  <c r="BB27" i="16"/>
  <c r="AX27" i="16"/>
  <c r="AT27" i="16"/>
  <c r="BB26" i="16"/>
  <c r="AX26" i="16"/>
  <c r="AT26" i="16"/>
  <c r="BB25" i="16"/>
  <c r="AX25" i="16"/>
  <c r="AT25" i="16"/>
  <c r="BB24" i="16"/>
  <c r="AX24" i="16"/>
  <c r="AT24" i="16"/>
  <c r="BB23" i="16"/>
  <c r="AX23" i="16"/>
  <c r="AT23" i="16"/>
  <c r="BB22" i="16"/>
  <c r="AX22" i="16"/>
  <c r="AT22" i="16"/>
  <c r="BB21" i="16"/>
  <c r="AX21" i="16"/>
  <c r="AT21" i="16"/>
  <c r="BB20" i="16"/>
  <c r="AX20" i="16"/>
  <c r="AT20" i="16"/>
  <c r="BB19" i="16"/>
  <c r="AX19" i="16"/>
  <c r="AT19" i="16"/>
  <c r="BB18" i="16"/>
  <c r="AX18" i="16"/>
  <c r="AT18" i="16"/>
  <c r="BB17" i="16"/>
  <c r="AX17" i="16"/>
  <c r="AT17" i="16"/>
  <c r="BB16" i="16"/>
  <c r="AX16" i="16"/>
  <c r="AT16" i="16"/>
  <c r="BB15" i="16"/>
  <c r="AX15" i="16"/>
  <c r="AT15" i="16"/>
  <c r="BB14" i="16"/>
  <c r="AX14" i="16"/>
  <c r="AT14" i="16"/>
  <c r="BB13" i="16"/>
  <c r="AX13" i="16"/>
  <c r="AT13" i="16"/>
  <c r="BB12" i="16"/>
  <c r="AX12" i="16"/>
  <c r="AT12" i="16"/>
  <c r="BB11" i="16"/>
  <c r="AX11" i="16"/>
  <c r="AT11" i="16"/>
  <c r="BB10" i="16"/>
  <c r="AX10" i="16"/>
  <c r="AT10" i="16"/>
  <c r="BB9" i="16"/>
  <c r="AX9" i="16"/>
  <c r="AT9" i="16"/>
  <c r="BB8" i="16"/>
  <c r="AX8" i="16"/>
  <c r="AT8" i="16"/>
  <c r="AY32" i="14" l="1"/>
  <c r="AY31" i="14"/>
  <c r="AY30" i="14"/>
  <c r="AY29" i="14"/>
  <c r="AY28" i="14"/>
  <c r="AU32" i="14"/>
  <c r="AU31" i="14"/>
  <c r="AU30" i="14"/>
  <c r="AU29" i="14"/>
  <c r="AU28" i="14"/>
  <c r="AQ32" i="14"/>
  <c r="AQ31" i="14"/>
  <c r="AQ30" i="14"/>
  <c r="AQ29" i="14"/>
  <c r="AQ28" i="14"/>
  <c r="AY27" i="14"/>
  <c r="AY26" i="14"/>
  <c r="AY25" i="14"/>
  <c r="AY24" i="14"/>
  <c r="AY23" i="14"/>
  <c r="AQ27" i="14"/>
  <c r="AQ26" i="14"/>
  <c r="AQ25" i="14"/>
  <c r="AQ24" i="14"/>
  <c r="AQ23" i="14"/>
  <c r="AY22" i="14"/>
  <c r="AY21" i="14"/>
  <c r="AY20" i="14"/>
  <c r="AY19" i="14"/>
  <c r="AY18" i="14"/>
  <c r="AU18" i="14"/>
  <c r="AU27" i="14"/>
  <c r="AU26" i="14"/>
  <c r="AU25" i="14"/>
  <c r="AU24" i="14"/>
  <c r="AU23" i="14"/>
  <c r="AU22" i="14"/>
  <c r="AU21" i="14"/>
  <c r="AU20" i="14"/>
  <c r="AU19" i="14"/>
  <c r="AQ22" i="14"/>
  <c r="AQ21" i="14"/>
  <c r="AQ20" i="14"/>
  <c r="AQ19" i="14"/>
  <c r="AQ18" i="14"/>
  <c r="AY17" i="14"/>
  <c r="AY16" i="14"/>
  <c r="AY15" i="14"/>
  <c r="AY14" i="14"/>
  <c r="AY13" i="14"/>
  <c r="AU17" i="14"/>
  <c r="AU16" i="14"/>
  <c r="AU15" i="14"/>
  <c r="AU14" i="14"/>
  <c r="AU13" i="14"/>
  <c r="AQ17" i="14"/>
  <c r="AQ16" i="14"/>
  <c r="AQ15" i="14"/>
  <c r="AQ14" i="14"/>
  <c r="AQ13" i="14"/>
  <c r="AY11" i="14"/>
  <c r="AY10" i="14"/>
  <c r="AY9" i="14"/>
  <c r="AY8" i="14"/>
  <c r="AU11" i="14"/>
  <c r="AU10" i="14"/>
  <c r="AU9" i="14"/>
  <c r="AQ12" i="14"/>
  <c r="AQ11" i="14"/>
  <c r="AQ8" i="14"/>
  <c r="AY12" i="14"/>
  <c r="AU12" i="14"/>
  <c r="AU8" i="14"/>
  <c r="AQ10" i="14"/>
  <c r="AQ9" i="14"/>
  <c r="AT8" i="13"/>
  <c r="AX8" i="13"/>
  <c r="AT32" i="13"/>
  <c r="AT31" i="13"/>
  <c r="AT30" i="13"/>
  <c r="AT29" i="13"/>
  <c r="AT28" i="13"/>
  <c r="AT27" i="13"/>
  <c r="AT26" i="13"/>
  <c r="AT25" i="13"/>
  <c r="AT24" i="13"/>
  <c r="AT23" i="13"/>
  <c r="AT22" i="13"/>
  <c r="AT21" i="13"/>
  <c r="AT20" i="13"/>
  <c r="AT19" i="13"/>
  <c r="AT18" i="13"/>
  <c r="AT17" i="13"/>
  <c r="AT16" i="13"/>
  <c r="AT15" i="13"/>
  <c r="AT14" i="13"/>
  <c r="AT13" i="13"/>
  <c r="AT12" i="13"/>
  <c r="AT11" i="13"/>
  <c r="AT10" i="13"/>
  <c r="AT9" i="13"/>
  <c r="BB32" i="13"/>
  <c r="BB31" i="13"/>
  <c r="BB30" i="13"/>
  <c r="BB29" i="13"/>
  <c r="BB28" i="13"/>
  <c r="BB27" i="13"/>
  <c r="BB26" i="13"/>
  <c r="BB25" i="13"/>
  <c r="BB24" i="13"/>
  <c r="BB23" i="13"/>
  <c r="BB22" i="13"/>
  <c r="BB21" i="13"/>
  <c r="BB20" i="13"/>
  <c r="BB19" i="13"/>
  <c r="BB18" i="13"/>
  <c r="BB17" i="13"/>
  <c r="BB16" i="13"/>
  <c r="BB15" i="13"/>
  <c r="BB14" i="13"/>
  <c r="BB13" i="13"/>
  <c r="BB12" i="13"/>
  <c r="BB11" i="13"/>
  <c r="BB10" i="13"/>
  <c r="BB9" i="13"/>
  <c r="BB8" i="13"/>
  <c r="AX32" i="13"/>
  <c r="AX31" i="13"/>
  <c r="AX30" i="13"/>
  <c r="AX29" i="13"/>
  <c r="AX28" i="13"/>
  <c r="AX27" i="13"/>
  <c r="AX26" i="13"/>
  <c r="AX25" i="13"/>
  <c r="AX24" i="13"/>
  <c r="AX23" i="13"/>
  <c r="AX21" i="13"/>
  <c r="AX20" i="13"/>
  <c r="AX19" i="13"/>
  <c r="AX18" i="13"/>
  <c r="AX22" i="13"/>
  <c r="AX13" i="13"/>
  <c r="AX17" i="13"/>
  <c r="AX16" i="13"/>
  <c r="AX15" i="13"/>
  <c r="AX14" i="13"/>
  <c r="AX12" i="13"/>
  <c r="AX11" i="13"/>
  <c r="AX10" i="13"/>
  <c r="AX9" i="13"/>
  <c r="AW8" i="12"/>
  <c r="AS8" i="12"/>
  <c r="AK7" i="6"/>
  <c r="AI7" i="8"/>
  <c r="AK8" i="10"/>
  <c r="AK8" i="9"/>
  <c r="AS8" i="11"/>
  <c r="BA32" i="12"/>
  <c r="AW32" i="12"/>
  <c r="AS32" i="12"/>
  <c r="BA31" i="12"/>
  <c r="AW31" i="12"/>
  <c r="AS31" i="12"/>
  <c r="BA30" i="12"/>
  <c r="AW30" i="12"/>
  <c r="AS30" i="12"/>
  <c r="BA29" i="12"/>
  <c r="AW29" i="12"/>
  <c r="AS29" i="12"/>
  <c r="BA28" i="12"/>
  <c r="AW28" i="12"/>
  <c r="AS28" i="12"/>
  <c r="BA27" i="12"/>
  <c r="AW27" i="12"/>
  <c r="AS27" i="12"/>
  <c r="BA26" i="12"/>
  <c r="AW26" i="12"/>
  <c r="AS26" i="12"/>
  <c r="BA25" i="12"/>
  <c r="AW25" i="12"/>
  <c r="AS25" i="12"/>
  <c r="BA24" i="12"/>
  <c r="AW24" i="12"/>
  <c r="AS24" i="12"/>
  <c r="BA23" i="12"/>
  <c r="AW23" i="12"/>
  <c r="AS23" i="12"/>
  <c r="BA22" i="12"/>
  <c r="AW22" i="12"/>
  <c r="AS22" i="12"/>
  <c r="BA21" i="12"/>
  <c r="AW21" i="12"/>
  <c r="AS21" i="12"/>
  <c r="BA20" i="12"/>
  <c r="AW20" i="12"/>
  <c r="AS20" i="12"/>
  <c r="BA19" i="12"/>
  <c r="AW19" i="12"/>
  <c r="AS19" i="12"/>
  <c r="BA18" i="12"/>
  <c r="AW18" i="12"/>
  <c r="AS18" i="12"/>
  <c r="BA17" i="12"/>
  <c r="AW17" i="12"/>
  <c r="AS17" i="12"/>
  <c r="BA16" i="12"/>
  <c r="AW16" i="12"/>
  <c r="AS16" i="12"/>
  <c r="BA15" i="12"/>
  <c r="AW15" i="12"/>
  <c r="AS15" i="12"/>
  <c r="BA14" i="12"/>
  <c r="AW14" i="12"/>
  <c r="AS14" i="12"/>
  <c r="BA13" i="12"/>
  <c r="AW13" i="12"/>
  <c r="AS13" i="12"/>
  <c r="BA12" i="12"/>
  <c r="AW12" i="12"/>
  <c r="AS12" i="12"/>
  <c r="BA11" i="12"/>
  <c r="AW11" i="12"/>
  <c r="AS11" i="12"/>
  <c r="BA10" i="12"/>
  <c r="AW10" i="12"/>
  <c r="AS10" i="12"/>
  <c r="BA9" i="12"/>
  <c r="AW9" i="12"/>
  <c r="AS9" i="12"/>
  <c r="BA8" i="12"/>
  <c r="BA32" i="11"/>
  <c r="AW32" i="11"/>
  <c r="AS32" i="11"/>
  <c r="BA31" i="11"/>
  <c r="AW31" i="11"/>
  <c r="AS31" i="11"/>
  <c r="BA30" i="11"/>
  <c r="AW30" i="11"/>
  <c r="AS30" i="11"/>
  <c r="BA29" i="11"/>
  <c r="AW29" i="11"/>
  <c r="AS29" i="11"/>
  <c r="BA28" i="11"/>
  <c r="AW28" i="11"/>
  <c r="AS28" i="11"/>
  <c r="BA27" i="11"/>
  <c r="AW27" i="11"/>
  <c r="AS27" i="11"/>
  <c r="BA26" i="11"/>
  <c r="AW26" i="11"/>
  <c r="AS26" i="11"/>
  <c r="BA25" i="11"/>
  <c r="AW25" i="11"/>
  <c r="AS25" i="11"/>
  <c r="BA24" i="11"/>
  <c r="AW24" i="11"/>
  <c r="AS24" i="11"/>
  <c r="BA23" i="11"/>
  <c r="AW23" i="11"/>
  <c r="AS23" i="11"/>
  <c r="BA22" i="11"/>
  <c r="AW22" i="11"/>
  <c r="AS22" i="11"/>
  <c r="BA21" i="11"/>
  <c r="AW21" i="11"/>
  <c r="AS21" i="11"/>
  <c r="BA20" i="11"/>
  <c r="AW20" i="11"/>
  <c r="AS20" i="11"/>
  <c r="BA19" i="11"/>
  <c r="AW19" i="11"/>
  <c r="AS19" i="11"/>
  <c r="BA18" i="11"/>
  <c r="AW18" i="11"/>
  <c r="AS18" i="11"/>
  <c r="AS13" i="11"/>
  <c r="BA17" i="11"/>
  <c r="AW17" i="11"/>
  <c r="AS17" i="11"/>
  <c r="BA16" i="11"/>
  <c r="AW16" i="11"/>
  <c r="AS16" i="11"/>
  <c r="BA15" i="11"/>
  <c r="AW15" i="11"/>
  <c r="AS15" i="11"/>
  <c r="BA14" i="11"/>
  <c r="AW14" i="11"/>
  <c r="AS14" i="11"/>
  <c r="BA13" i="11"/>
  <c r="AW13" i="11"/>
  <c r="BA12" i="11"/>
  <c r="BA8" i="11"/>
  <c r="BA11" i="11"/>
  <c r="BA10" i="11"/>
  <c r="BA9" i="11"/>
  <c r="AW12" i="11"/>
  <c r="AW11" i="11"/>
  <c r="AW10" i="11"/>
  <c r="AW9" i="11"/>
  <c r="AW8" i="11"/>
  <c r="AS12" i="11"/>
  <c r="AS11" i="11"/>
  <c r="AS10" i="11"/>
  <c r="AS9" i="11"/>
  <c r="AQ27" i="9"/>
  <c r="AQ26" i="9"/>
  <c r="AQ25" i="9"/>
  <c r="AQ24" i="9"/>
  <c r="AQ23" i="9"/>
  <c r="AQ22" i="9"/>
  <c r="AQ21" i="9"/>
  <c r="AQ20" i="9"/>
  <c r="AQ19" i="9"/>
  <c r="AQ18" i="9"/>
  <c r="AQ17" i="9"/>
  <c r="AQ16" i="9"/>
  <c r="AQ15" i="9"/>
  <c r="AQ14" i="9"/>
  <c r="AQ13" i="9"/>
  <c r="AQ12" i="9"/>
  <c r="AQ11" i="9"/>
  <c r="AQ10" i="9"/>
  <c r="AQ9" i="9"/>
  <c r="AQ8" i="9"/>
  <c r="AN27" i="9"/>
  <c r="AN26" i="9"/>
  <c r="AN25" i="9"/>
  <c r="AN24" i="9"/>
  <c r="AN23" i="9"/>
  <c r="AN22" i="9"/>
  <c r="AN21" i="9"/>
  <c r="AN20" i="9"/>
  <c r="AN19" i="9"/>
  <c r="AN18" i="9"/>
  <c r="AN17" i="9"/>
  <c r="AN16" i="9"/>
  <c r="AN15" i="9"/>
  <c r="AN14" i="9"/>
  <c r="AN13" i="9"/>
  <c r="AN12" i="9"/>
  <c r="AN11" i="9"/>
  <c r="AN10" i="9"/>
  <c r="AN9" i="9"/>
  <c r="AN8" i="9"/>
  <c r="AK27" i="9"/>
  <c r="AK26" i="9"/>
  <c r="AK25" i="9"/>
  <c r="AK24" i="9"/>
  <c r="AK23" i="9"/>
  <c r="AK22" i="9"/>
  <c r="AK21" i="9"/>
  <c r="AK20" i="9"/>
  <c r="AK19" i="9"/>
  <c r="AK18" i="9"/>
  <c r="AK17" i="9"/>
  <c r="AK16" i="9"/>
  <c r="AK15" i="9"/>
  <c r="AK14" i="9"/>
  <c r="AK13" i="9"/>
  <c r="AK12" i="9"/>
  <c r="AK11" i="9"/>
  <c r="AK10" i="9"/>
  <c r="AK9" i="9"/>
  <c r="AO8" i="10"/>
  <c r="AS8" i="10"/>
  <c r="AK9" i="10"/>
  <c r="AO9" i="10"/>
  <c r="AS9" i="10"/>
  <c r="AK10" i="10"/>
  <c r="AO10" i="10"/>
  <c r="AS10" i="10"/>
  <c r="AK11" i="10"/>
  <c r="AO11" i="10"/>
  <c r="AS11" i="10"/>
  <c r="AK12" i="10"/>
  <c r="AO12" i="10"/>
  <c r="AS12" i="10"/>
  <c r="AK13" i="10"/>
  <c r="AO13" i="10"/>
  <c r="AS13" i="10"/>
  <c r="AK14" i="10"/>
  <c r="AO14" i="10"/>
  <c r="AS14" i="10"/>
  <c r="AK15" i="10"/>
  <c r="AO15" i="10"/>
  <c r="AS15" i="10"/>
  <c r="AK16" i="10"/>
  <c r="AO16" i="10"/>
  <c r="AS16" i="10"/>
  <c r="AK17" i="10"/>
  <c r="AO17" i="10"/>
  <c r="AS17" i="10"/>
  <c r="AK18" i="10"/>
  <c r="AO18" i="10"/>
  <c r="AS18" i="10"/>
  <c r="AK19" i="10"/>
  <c r="AO19" i="10"/>
  <c r="AS19" i="10"/>
  <c r="AK20" i="10"/>
  <c r="AO20" i="10"/>
  <c r="AS20" i="10"/>
  <c r="AK21" i="10"/>
  <c r="AO21" i="10"/>
  <c r="AS21" i="10"/>
  <c r="AK22" i="10"/>
  <c r="AO22" i="10"/>
  <c r="AS22" i="10"/>
  <c r="AK23" i="10"/>
  <c r="AO23" i="10"/>
  <c r="AS23" i="10"/>
  <c r="AK24" i="10"/>
  <c r="AO24" i="10"/>
  <c r="AS24" i="10"/>
  <c r="AK25" i="10"/>
  <c r="AO25" i="10"/>
  <c r="AS25" i="10"/>
  <c r="AK26" i="10"/>
  <c r="AO26" i="10"/>
  <c r="AS26" i="10"/>
  <c r="AK27" i="10"/>
  <c r="AO27" i="10"/>
  <c r="AS27" i="10"/>
  <c r="AQ26" i="8" l="1"/>
  <c r="AM26" i="8"/>
  <c r="AI26" i="8"/>
  <c r="AQ25" i="8"/>
  <c r="AM25" i="8"/>
  <c r="AI25" i="8"/>
  <c r="AQ24" i="8"/>
  <c r="AM24" i="8"/>
  <c r="AI24" i="8"/>
  <c r="AQ23" i="8"/>
  <c r="AM23" i="8"/>
  <c r="AI23" i="8"/>
  <c r="AQ22" i="8"/>
  <c r="AM22" i="8"/>
  <c r="AI22" i="8"/>
  <c r="AQ21" i="8"/>
  <c r="AM21" i="8"/>
  <c r="AI21" i="8"/>
  <c r="AQ20" i="8"/>
  <c r="AM20" i="8"/>
  <c r="AI20" i="8"/>
  <c r="AQ19" i="8"/>
  <c r="AM19" i="8"/>
  <c r="AI19" i="8"/>
  <c r="AQ18" i="8"/>
  <c r="AM18" i="8"/>
  <c r="AI18" i="8"/>
  <c r="AQ17" i="8"/>
  <c r="AM17" i="8"/>
  <c r="AI17" i="8"/>
  <c r="AQ16" i="8"/>
  <c r="AM16" i="8"/>
  <c r="AI16" i="8"/>
  <c r="AQ15" i="8"/>
  <c r="AM15" i="8"/>
  <c r="AI15" i="8"/>
  <c r="AQ14" i="8"/>
  <c r="AM14" i="8"/>
  <c r="AI14" i="8"/>
  <c r="AQ13" i="8"/>
  <c r="AM13" i="8"/>
  <c r="AI13" i="8"/>
  <c r="AQ12" i="8"/>
  <c r="AM12" i="8"/>
  <c r="AI12" i="8"/>
  <c r="AQ10" i="8"/>
  <c r="AM10" i="8"/>
  <c r="AI10" i="8"/>
  <c r="AQ9" i="8"/>
  <c r="AM9" i="8"/>
  <c r="AI9" i="8"/>
  <c r="AQ8" i="8"/>
  <c r="AM8" i="8"/>
  <c r="AI8" i="8"/>
  <c r="AQ7" i="8"/>
  <c r="AM7" i="8"/>
  <c r="AM11" i="8"/>
  <c r="AQ11" i="8"/>
  <c r="AI11" i="8"/>
  <c r="AK26" i="6" l="1"/>
  <c r="AS26" i="6" s="1"/>
  <c r="AK25" i="6"/>
  <c r="AS25" i="6" s="1"/>
  <c r="AK24" i="6"/>
  <c r="AS24" i="6" s="1"/>
  <c r="AK23" i="6"/>
  <c r="AO23" i="6" s="1"/>
  <c r="AK22" i="6"/>
  <c r="AS22" i="6" s="1"/>
  <c r="AK21" i="6"/>
  <c r="AS21" i="6" s="1"/>
  <c r="AK20" i="6"/>
  <c r="AS20" i="6" s="1"/>
  <c r="AK19" i="6"/>
  <c r="AO19" i="6" s="1"/>
  <c r="AK18" i="6"/>
  <c r="AS18" i="6" s="1"/>
  <c r="AK17" i="6"/>
  <c r="AS17" i="6" s="1"/>
  <c r="AK16" i="6"/>
  <c r="AS16" i="6" s="1"/>
  <c r="AK15" i="6"/>
  <c r="AO15" i="6" s="1"/>
  <c r="AK14" i="6"/>
  <c r="AS14" i="6" s="1"/>
  <c r="AK13" i="6"/>
  <c r="AS13" i="6" s="1"/>
  <c r="AK12" i="6"/>
  <c r="AS12" i="6" s="1"/>
  <c r="AK11" i="6"/>
  <c r="AO11" i="6" s="1"/>
  <c r="AK10" i="6"/>
  <c r="AO10" i="6" s="1"/>
  <c r="AK9" i="6"/>
  <c r="AS9" i="6" s="1"/>
  <c r="AK8" i="6"/>
  <c r="AS8" i="6" s="1"/>
  <c r="AO7" i="6"/>
  <c r="AS19" i="6" l="1"/>
  <c r="AO26" i="6"/>
  <c r="AO22" i="6"/>
  <c r="AS10" i="6"/>
  <c r="AS15" i="6"/>
  <c r="AO18" i="6"/>
  <c r="AS11" i="6"/>
  <c r="AO14" i="6"/>
  <c r="AO25" i="6"/>
  <c r="AS7" i="6"/>
  <c r="AS23" i="6"/>
  <c r="AO9" i="6"/>
  <c r="AO13" i="6"/>
  <c r="AO17" i="6"/>
  <c r="AO21" i="6"/>
  <c r="AO8" i="6"/>
  <c r="AO12" i="6"/>
  <c r="AO16" i="6"/>
  <c r="AO20" i="6"/>
  <c r="AO24" i="6"/>
  <c r="AK7" i="5"/>
  <c r="AS7" i="5" s="1"/>
  <c r="AK10" i="5"/>
  <c r="AS10" i="5" s="1"/>
  <c r="AK9" i="5"/>
  <c r="AS9" i="5" s="1"/>
  <c r="AK8" i="5"/>
  <c r="AS8" i="5" s="1"/>
  <c r="AK26" i="5"/>
  <c r="AO26" i="5" s="1"/>
  <c r="AK25" i="5"/>
  <c r="AO25" i="5" s="1"/>
  <c r="AK24" i="5"/>
  <c r="AO24" i="5" s="1"/>
  <c r="AK23" i="5"/>
  <c r="AO23" i="5" s="1"/>
  <c r="AK22" i="5"/>
  <c r="AO22" i="5" s="1"/>
  <c r="AK21" i="5"/>
  <c r="AO21" i="5" s="1"/>
  <c r="AK20" i="5"/>
  <c r="AO20" i="5" s="1"/>
  <c r="AK19" i="5"/>
  <c r="AO19" i="5" s="1"/>
  <c r="AK18" i="5"/>
  <c r="AO18" i="5" s="1"/>
  <c r="AK17" i="5"/>
  <c r="AO17" i="5" s="1"/>
  <c r="AK16" i="5"/>
  <c r="AO16" i="5" s="1"/>
  <c r="AK15" i="5"/>
  <c r="AO15" i="5" s="1"/>
  <c r="AK14" i="5"/>
  <c r="AO14" i="5" s="1"/>
  <c r="AK13" i="5"/>
  <c r="AO13" i="5" s="1"/>
  <c r="AK12" i="5"/>
  <c r="AO12" i="5" s="1"/>
  <c r="AK11" i="5"/>
  <c r="AO11" i="5" s="1"/>
  <c r="AO9" i="5" l="1"/>
  <c r="AS11" i="5"/>
  <c r="AS12" i="5"/>
  <c r="AS19" i="5"/>
  <c r="AS20" i="5"/>
  <c r="AO8" i="5"/>
  <c r="AS15" i="5"/>
  <c r="AS23" i="5"/>
  <c r="AS16" i="5"/>
  <c r="AS24" i="5"/>
  <c r="AO10" i="5"/>
  <c r="AS13" i="5"/>
  <c r="AS17" i="5"/>
  <c r="AS21" i="5"/>
  <c r="AS25" i="5"/>
  <c r="AS14" i="5"/>
  <c r="AS18" i="5"/>
  <c r="AS22" i="5"/>
  <c r="AS26" i="5"/>
  <c r="AO7" i="5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K11" i="4"/>
  <c r="AK10" i="4"/>
  <c r="AK9" i="4"/>
  <c r="AK8" i="4"/>
  <c r="AQ8" i="4" s="1"/>
  <c r="AK7" i="4"/>
  <c r="AQ7" i="4" s="1"/>
  <c r="AQ9" i="4" l="1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K26" i="2" l="1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Q23" i="3" l="1"/>
  <c r="AQ7" i="3"/>
  <c r="AQ10" i="3"/>
  <c r="AQ9" i="3"/>
  <c r="AQ8" i="3"/>
  <c r="AQ26" i="3"/>
  <c r="AQ25" i="3"/>
  <c r="AQ24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2" i="2" l="1"/>
  <c r="AQ8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1" i="2"/>
  <c r="AQ10" i="2"/>
  <c r="AQ9" i="2"/>
  <c r="AQ7" i="2"/>
  <c r="AQ15" i="1" l="1"/>
  <c r="AQ16" i="1"/>
  <c r="AQ17" i="1"/>
  <c r="AQ18" i="1"/>
  <c r="AQ19" i="1"/>
  <c r="AQ20" i="1"/>
  <c r="AQ21" i="1"/>
  <c r="AQ22" i="1"/>
  <c r="AQ23" i="1"/>
  <c r="AQ24" i="1"/>
  <c r="AQ25" i="1"/>
  <c r="AQ26" i="1"/>
  <c r="AQ11" i="1"/>
  <c r="AQ12" i="1"/>
  <c r="AQ13" i="1"/>
  <c r="AQ14" i="1"/>
  <c r="AQ7" i="1"/>
  <c r="AQ8" i="1"/>
  <c r="AQ9" i="1"/>
  <c r="AQ10" i="1"/>
</calcChain>
</file>

<file path=xl/sharedStrings.xml><?xml version="1.0" encoding="utf-8"?>
<sst xmlns="http://schemas.openxmlformats.org/spreadsheetml/2006/main" count="1510" uniqueCount="218">
  <si>
    <t>要介護区分</t>
    <rPh sb="0" eb="3">
      <t>ヨウカイゴ</t>
    </rPh>
    <rPh sb="3" eb="5">
      <t>クブン</t>
    </rPh>
    <phoneticPr fontId="2"/>
  </si>
  <si>
    <t>地域密着型特別養護老人ホーム　わかば　料金表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9" eb="21">
      <t>リョウキン</t>
    </rPh>
    <rPh sb="21" eb="22">
      <t>ヒョウ</t>
    </rPh>
    <phoneticPr fontId="2"/>
  </si>
  <si>
    <t>1日の食費</t>
    <rPh sb="1" eb="2">
      <t>ニチ</t>
    </rPh>
    <rPh sb="3" eb="5">
      <t>ショクヒ</t>
    </rPh>
    <phoneticPr fontId="2"/>
  </si>
  <si>
    <t>居住費</t>
    <rPh sb="0" eb="2">
      <t>キョジュウ</t>
    </rPh>
    <rPh sb="2" eb="3">
      <t>ヒ</t>
    </rPh>
    <phoneticPr fontId="2"/>
  </si>
  <si>
    <t>看護体制（Ⅰ）</t>
    <rPh sb="0" eb="2">
      <t>カンゴ</t>
    </rPh>
    <rPh sb="2" eb="4">
      <t>タイセイ</t>
    </rPh>
    <phoneticPr fontId="2"/>
  </si>
  <si>
    <t>夜勤職員配置</t>
    <rPh sb="0" eb="2">
      <t>ヤキン</t>
    </rPh>
    <rPh sb="2" eb="4">
      <t>ショクイン</t>
    </rPh>
    <rPh sb="4" eb="6">
      <t>ハイチ</t>
    </rPh>
    <phoneticPr fontId="2"/>
  </si>
  <si>
    <t>看護体制（Ⅱ）</t>
    <rPh sb="0" eb="2">
      <t>カンゴ</t>
    </rPh>
    <rPh sb="2" eb="4">
      <t>タイセイ</t>
    </rPh>
    <phoneticPr fontId="2"/>
  </si>
  <si>
    <t>基本額</t>
    <rPh sb="0" eb="2">
      <t>キホン</t>
    </rPh>
    <rPh sb="2" eb="3">
      <t>ガク</t>
    </rPh>
    <phoneticPr fontId="2"/>
  </si>
  <si>
    <t>施設サービス　ユニット型個室　1日当たりの料金（ユニット個室）</t>
    <rPh sb="0" eb="2">
      <t>シセツ</t>
    </rPh>
    <rPh sb="11" eb="12">
      <t>ガタ</t>
    </rPh>
    <rPh sb="12" eb="14">
      <t>コシツ</t>
    </rPh>
    <rPh sb="16" eb="17">
      <t>ニチ</t>
    </rPh>
    <rPh sb="17" eb="18">
      <t>ア</t>
    </rPh>
    <rPh sb="21" eb="23">
      <t>リョウキン</t>
    </rPh>
    <rPh sb="28" eb="30">
      <t>コシツ</t>
    </rPh>
    <phoneticPr fontId="2"/>
  </si>
  <si>
    <t>要介護度①</t>
    <rPh sb="0" eb="3">
      <t>ヨウカイゴ</t>
    </rPh>
    <rPh sb="3" eb="4">
      <t>ド</t>
    </rPh>
    <phoneticPr fontId="2"/>
  </si>
  <si>
    <t>要介護度②</t>
    <rPh sb="0" eb="3">
      <t>ヨウカイゴ</t>
    </rPh>
    <rPh sb="3" eb="4">
      <t>ド</t>
    </rPh>
    <phoneticPr fontId="2"/>
  </si>
  <si>
    <t>要介護度③</t>
    <rPh sb="0" eb="3">
      <t>ヨウカイゴ</t>
    </rPh>
    <rPh sb="3" eb="4">
      <t>ド</t>
    </rPh>
    <phoneticPr fontId="2"/>
  </si>
  <si>
    <t>要介護度④</t>
    <rPh sb="0" eb="3">
      <t>ヨウカイゴ</t>
    </rPh>
    <rPh sb="3" eb="4">
      <t>ド</t>
    </rPh>
    <phoneticPr fontId="2"/>
  </si>
  <si>
    <t>要介護度⑤</t>
    <rPh sb="0" eb="3">
      <t>ヨウカイゴ</t>
    </rPh>
    <rPh sb="3" eb="4">
      <t>ド</t>
    </rPh>
    <phoneticPr fontId="2"/>
  </si>
  <si>
    <t>第1段階</t>
    <rPh sb="0" eb="1">
      <t>ダイ</t>
    </rPh>
    <rPh sb="2" eb="4">
      <t>ダンカイ</t>
    </rPh>
    <phoneticPr fontId="2"/>
  </si>
  <si>
    <t>第2段階</t>
    <rPh sb="0" eb="1">
      <t>ダイ</t>
    </rPh>
    <rPh sb="2" eb="4">
      <t>ダンカイ</t>
    </rPh>
    <phoneticPr fontId="2"/>
  </si>
  <si>
    <t>第3段階</t>
    <rPh sb="0" eb="1">
      <t>ダイ</t>
    </rPh>
    <rPh sb="2" eb="4">
      <t>ダンカイ</t>
    </rPh>
    <phoneticPr fontId="2"/>
  </si>
  <si>
    <t>第4段階</t>
    <rPh sb="0" eb="1">
      <t>ダイ</t>
    </rPh>
    <rPh sb="2" eb="4">
      <t>ダンカイ</t>
    </rPh>
    <phoneticPr fontId="2"/>
  </si>
  <si>
    <t>処遇改善（Ⅰ）</t>
    <rPh sb="0" eb="2">
      <t>ショグウ</t>
    </rPh>
    <rPh sb="2" eb="4">
      <t>カイゼン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</si>
  <si>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</si>
  <si>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</si>
  <si>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</si>
  <si>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</si>
  <si>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利用者負担割合1割　　　（1日分）目安</t>
    <rPh sb="0" eb="3">
      <t>リヨウシャ</t>
    </rPh>
    <rPh sb="3" eb="5">
      <t>フタン</t>
    </rPh>
    <rPh sb="5" eb="7">
      <t>ワリアイ</t>
    </rPh>
    <rPh sb="8" eb="9">
      <t>ワリ</t>
    </rPh>
    <rPh sb="14" eb="16">
      <t>ニチブン</t>
    </rPh>
    <rPh sb="17" eb="19">
      <t>メヤス</t>
    </rPh>
    <phoneticPr fontId="2"/>
  </si>
  <si>
    <t>利用者負担割合2割　　（1日分）目安</t>
    <rPh sb="0" eb="3">
      <t>リヨウシャ</t>
    </rPh>
    <rPh sb="3" eb="5">
      <t>フタン</t>
    </rPh>
    <rPh sb="5" eb="7">
      <t>ワリアイ</t>
    </rPh>
    <rPh sb="8" eb="9">
      <t>ワリ</t>
    </rPh>
    <rPh sb="13" eb="14">
      <t>ニチ</t>
    </rPh>
    <rPh sb="14" eb="15">
      <t>ブン</t>
    </rPh>
    <rPh sb="16" eb="18">
      <t>メヤス</t>
    </rPh>
    <phoneticPr fontId="2"/>
  </si>
  <si>
    <t>負担段階</t>
    <rPh sb="0" eb="2">
      <t>フタン</t>
    </rPh>
    <rPh sb="2" eb="4">
      <t>ダンカイ</t>
    </rPh>
    <phoneticPr fontId="2"/>
  </si>
  <si>
    <t>利用者負担段階</t>
    <rPh sb="0" eb="3">
      <t>リヨウシャ</t>
    </rPh>
    <rPh sb="3" eb="5">
      <t>フタン</t>
    </rPh>
    <rPh sb="5" eb="7">
      <t>ダンカイ</t>
    </rPh>
    <phoneticPr fontId="2"/>
  </si>
  <si>
    <t>第１段階</t>
    <rPh sb="0" eb="1">
      <t>ダイ</t>
    </rPh>
    <rPh sb="2" eb="4">
      <t>ダンカイ</t>
    </rPh>
    <phoneticPr fontId="2"/>
  </si>
  <si>
    <t>第２段階</t>
    <rPh sb="0" eb="1">
      <t>ダイ</t>
    </rPh>
    <rPh sb="2" eb="4">
      <t>ダンカイ</t>
    </rPh>
    <phoneticPr fontId="2"/>
  </si>
  <si>
    <t>第３段階</t>
    <rPh sb="0" eb="1">
      <t>ダイ</t>
    </rPh>
    <rPh sb="2" eb="4">
      <t>ダンカイ</t>
    </rPh>
    <phoneticPr fontId="2"/>
  </si>
  <si>
    <t>第４段階</t>
    <rPh sb="0" eb="1">
      <t>ダイ</t>
    </rPh>
    <rPh sb="2" eb="4">
      <t>ダンカイ</t>
    </rPh>
    <phoneticPr fontId="2"/>
  </si>
  <si>
    <t>〇世帯全員が市民税非課税の老齢福祉年金受給者　　〇生活保護受給者</t>
    <rPh sb="1" eb="3">
      <t>セタイ</t>
    </rPh>
    <rPh sb="3" eb="5">
      <t>ゼンイン</t>
    </rPh>
    <rPh sb="6" eb="9">
      <t>シミンゼイ</t>
    </rPh>
    <rPh sb="9" eb="12">
      <t>ヒカゼイ</t>
    </rPh>
    <rPh sb="13" eb="15">
      <t>ロウレイ</t>
    </rPh>
    <rPh sb="15" eb="17">
      <t>フクシ</t>
    </rPh>
    <rPh sb="17" eb="19">
      <t>ネンキン</t>
    </rPh>
    <rPh sb="19" eb="22">
      <t>ジュキュウシャ</t>
    </rPh>
    <rPh sb="25" eb="27">
      <t>セイカツ</t>
    </rPh>
    <rPh sb="27" eb="29">
      <t>ホゴ</t>
    </rPh>
    <rPh sb="29" eb="32">
      <t>ジュキュウシャ</t>
    </rPh>
    <phoneticPr fontId="2"/>
  </si>
  <si>
    <t>〇世帯全員が市民税非課税で、利用者負担第１段階、第2段階以外の人　　〇合計所得金額が80万円以上の人</t>
    <rPh sb="1" eb="3">
      <t>セタイ</t>
    </rPh>
    <rPh sb="3" eb="5">
      <t>ゼンイン</t>
    </rPh>
    <rPh sb="6" eb="8">
      <t>シミン</t>
    </rPh>
    <rPh sb="8" eb="9">
      <t>ゼイ</t>
    </rPh>
    <rPh sb="9" eb="12">
      <t>ヒカゼイ</t>
    </rPh>
    <rPh sb="14" eb="17">
      <t>リヨウシャ</t>
    </rPh>
    <rPh sb="17" eb="19">
      <t>フタン</t>
    </rPh>
    <rPh sb="19" eb="20">
      <t>ダイ</t>
    </rPh>
    <rPh sb="21" eb="23">
      <t>ダンカイ</t>
    </rPh>
    <rPh sb="24" eb="25">
      <t>ダイ</t>
    </rPh>
    <rPh sb="26" eb="28">
      <t>ダンカイ</t>
    </rPh>
    <rPh sb="28" eb="30">
      <t>イガイ</t>
    </rPh>
    <rPh sb="31" eb="32">
      <t>ヒト</t>
    </rPh>
    <rPh sb="35" eb="37">
      <t>ゴウケイ</t>
    </rPh>
    <rPh sb="37" eb="39">
      <t>ショトク</t>
    </rPh>
    <rPh sb="39" eb="41">
      <t>キンガク</t>
    </rPh>
    <rPh sb="44" eb="45">
      <t>マン</t>
    </rPh>
    <rPh sb="45" eb="46">
      <t>エン</t>
    </rPh>
    <rPh sb="46" eb="48">
      <t>イジョウ</t>
    </rPh>
    <rPh sb="49" eb="50">
      <t>ヒト</t>
    </rPh>
    <phoneticPr fontId="2"/>
  </si>
  <si>
    <t>〇住民税課税世帯の人（上記以外）</t>
    <rPh sb="1" eb="3">
      <t>ジュウミン</t>
    </rPh>
    <rPh sb="3" eb="4">
      <t>ゼイ</t>
    </rPh>
    <rPh sb="4" eb="6">
      <t>カゼイ</t>
    </rPh>
    <rPh sb="6" eb="8">
      <t>セタイ</t>
    </rPh>
    <rPh sb="9" eb="10">
      <t>ヒト</t>
    </rPh>
    <rPh sb="11" eb="13">
      <t>ジョウキ</t>
    </rPh>
    <rPh sb="13" eb="15">
      <t>イガイ</t>
    </rPh>
    <phoneticPr fontId="2"/>
  </si>
  <si>
    <t>対象者（市町村から「介護保険負担限度額認定証」の交付を受け、記載されている額が負担額となります）</t>
    <rPh sb="0" eb="3">
      <t>タイショウシャ</t>
    </rPh>
    <rPh sb="4" eb="7">
      <t>シチョウソン</t>
    </rPh>
    <rPh sb="10" eb="12">
      <t>カイゴ</t>
    </rPh>
    <rPh sb="12" eb="14">
      <t>ホケン</t>
    </rPh>
    <rPh sb="14" eb="16">
      <t>フタン</t>
    </rPh>
    <rPh sb="16" eb="18">
      <t>ゲンド</t>
    </rPh>
    <rPh sb="18" eb="19">
      <t>ガク</t>
    </rPh>
    <rPh sb="19" eb="22">
      <t>ニンテイショウ</t>
    </rPh>
    <rPh sb="24" eb="26">
      <t>コウフ</t>
    </rPh>
    <rPh sb="27" eb="28">
      <t>ウ</t>
    </rPh>
    <rPh sb="30" eb="32">
      <t>キサイ</t>
    </rPh>
    <rPh sb="37" eb="38">
      <t>ガク</t>
    </rPh>
    <rPh sb="39" eb="41">
      <t>フタン</t>
    </rPh>
    <rPh sb="41" eb="42">
      <t>ガク</t>
    </rPh>
    <phoneticPr fontId="2"/>
  </si>
  <si>
    <t>〇世帯全員が市民税非課税で、課税年金収入額と合計所得金額が80万円以下の人</t>
    <rPh sb="1" eb="3">
      <t>セタイ</t>
    </rPh>
    <rPh sb="3" eb="5">
      <t>ゼンイン</t>
    </rPh>
    <rPh sb="6" eb="8">
      <t>シミン</t>
    </rPh>
    <rPh sb="8" eb="9">
      <t>ゼイ</t>
    </rPh>
    <rPh sb="9" eb="12">
      <t>ヒカゼイ</t>
    </rPh>
    <rPh sb="14" eb="16">
      <t>カゼイ</t>
    </rPh>
    <rPh sb="16" eb="18">
      <t>ネンキン</t>
    </rPh>
    <rPh sb="18" eb="20">
      <t>シュウニュウ</t>
    </rPh>
    <rPh sb="20" eb="21">
      <t>ガク</t>
    </rPh>
    <rPh sb="22" eb="24">
      <t>ゴウケイ</t>
    </rPh>
    <rPh sb="24" eb="26">
      <t>ショトク</t>
    </rPh>
    <rPh sb="26" eb="28">
      <t>キンガク</t>
    </rPh>
    <rPh sb="31" eb="32">
      <t>マン</t>
    </rPh>
    <rPh sb="32" eb="33">
      <t>エン</t>
    </rPh>
    <rPh sb="33" eb="35">
      <t>イカ</t>
    </rPh>
    <rPh sb="36" eb="37">
      <t>ヒト</t>
    </rPh>
    <phoneticPr fontId="2"/>
  </si>
  <si>
    <t>⑤</t>
    <phoneticPr fontId="2"/>
  </si>
  <si>
    <t>⑥</t>
    <phoneticPr fontId="2"/>
  </si>
  <si>
    <t>初期加算（入所日～３０日間）</t>
    <rPh sb="0" eb="2">
      <t>ショキ</t>
    </rPh>
    <rPh sb="2" eb="4">
      <t>カサン</t>
    </rPh>
    <rPh sb="5" eb="7">
      <t>ニュウショ</t>
    </rPh>
    <rPh sb="7" eb="8">
      <t>ビ</t>
    </rPh>
    <rPh sb="11" eb="12">
      <t>ニチ</t>
    </rPh>
    <rPh sb="12" eb="13">
      <t>カン</t>
    </rPh>
    <phoneticPr fontId="2"/>
  </si>
  <si>
    <t>（ベットを利用しない場合6日間）</t>
    <rPh sb="5" eb="7">
      <t>リヨウ</t>
    </rPh>
    <rPh sb="10" eb="12">
      <t>バアイ</t>
    </rPh>
    <rPh sb="13" eb="14">
      <t>ニチ</t>
    </rPh>
    <rPh sb="14" eb="15">
      <t>カン</t>
    </rPh>
    <phoneticPr fontId="2"/>
  </si>
  <si>
    <t>入院・外泊時加算</t>
    <rPh sb="0" eb="2">
      <t>ニュウイン</t>
    </rPh>
    <rPh sb="3" eb="5">
      <t>ガイハク</t>
    </rPh>
    <rPh sb="5" eb="6">
      <t>ジ</t>
    </rPh>
    <rPh sb="6" eb="8">
      <t>カサン</t>
    </rPh>
    <phoneticPr fontId="2"/>
  </si>
  <si>
    <t>1⃣</t>
    <phoneticPr fontId="2"/>
  </si>
  <si>
    <t>2⃣</t>
    <phoneticPr fontId="2"/>
  </si>
  <si>
    <t>3⃣</t>
    <phoneticPr fontId="2"/>
  </si>
  <si>
    <t>4⃣</t>
    <phoneticPr fontId="2"/>
  </si>
  <si>
    <t>5⃣</t>
    <phoneticPr fontId="2"/>
  </si>
  <si>
    <t>6⃣</t>
    <phoneticPr fontId="2"/>
  </si>
  <si>
    <t>7⃣</t>
    <phoneticPr fontId="2"/>
  </si>
  <si>
    <t>看護
体制（Ⅰ）</t>
    <rPh sb="0" eb="2">
      <t>カンゴ</t>
    </rPh>
    <rPh sb="3" eb="5">
      <t>タイセイ</t>
    </rPh>
    <phoneticPr fontId="2"/>
  </si>
  <si>
    <t>看護
体制（Ⅱ）</t>
    <rPh sb="0" eb="2">
      <t>カンゴ</t>
    </rPh>
    <rPh sb="3" eb="5">
      <t>タイセイ</t>
    </rPh>
    <phoneticPr fontId="2"/>
  </si>
  <si>
    <t>夜勤
職員配置</t>
    <rPh sb="0" eb="2">
      <t>ヤキン</t>
    </rPh>
    <rPh sb="3" eb="5">
      <t>ショクイン</t>
    </rPh>
    <rPh sb="5" eb="7">
      <t>ハイチ</t>
    </rPh>
    <phoneticPr fontId="2"/>
  </si>
  <si>
    <t>栄養
ﾏﾈｼﾞﾒﾝﾄ</t>
    <rPh sb="0" eb="2">
      <t>エイヨウ</t>
    </rPh>
    <phoneticPr fontId="2"/>
  </si>
  <si>
    <t>1ヶ月の利用単位数　　　1⃣2⃣3⃣4⃣5⃣
合計×8.3％</t>
    <rPh sb="2" eb="3">
      <t>ゲツ</t>
    </rPh>
    <rPh sb="4" eb="6">
      <t>リヨウ</t>
    </rPh>
    <rPh sb="6" eb="9">
      <t>タンイスウ</t>
    </rPh>
    <rPh sb="23" eb="25">
      <t>ゴウケイ</t>
    </rPh>
    <phoneticPr fontId="2"/>
  </si>
  <si>
    <t>1ヶ月の利用単位数　　　①②③④
合計×5.9％</t>
    <rPh sb="2" eb="3">
      <t>ゲツ</t>
    </rPh>
    <rPh sb="4" eb="6">
      <t>リヨウ</t>
    </rPh>
    <rPh sb="6" eb="9">
      <t>タンイスウ</t>
    </rPh>
    <rPh sb="17" eb="19">
      <t>ゴウケイ</t>
    </rPh>
    <phoneticPr fontId="2"/>
  </si>
  <si>
    <t>1ヶ月の利用単位数　　　①②③④
合計×8.3％</t>
    <rPh sb="2" eb="3">
      <t>ゲツ</t>
    </rPh>
    <rPh sb="4" eb="6">
      <t>リヨウ</t>
    </rPh>
    <rPh sb="6" eb="9">
      <t>タンイスウ</t>
    </rPh>
    <rPh sb="17" eb="19">
      <t>ゴウケイ</t>
    </rPh>
    <phoneticPr fontId="2"/>
  </si>
  <si>
    <t>⑧</t>
    <phoneticPr fontId="2"/>
  </si>
  <si>
    <t>⑦</t>
    <phoneticPr fontId="2"/>
  </si>
  <si>
    <t>1ヶ月の
利用単位数
①②③④⑤
合計×8.3％</t>
    <rPh sb="2" eb="3">
      <t>ゲツ</t>
    </rPh>
    <rPh sb="5" eb="7">
      <t>リヨウ</t>
    </rPh>
    <rPh sb="7" eb="10">
      <t>タンイスウ</t>
    </rPh>
    <rPh sb="17" eb="19">
      <t>ゴウケイ</t>
    </rPh>
    <phoneticPr fontId="2"/>
  </si>
  <si>
    <t>要介護度５</t>
    <rPh sb="0" eb="3">
      <t>ヨウカイゴ</t>
    </rPh>
    <rPh sb="3" eb="4">
      <t>ド</t>
    </rPh>
    <phoneticPr fontId="2"/>
  </si>
  <si>
    <t>要介護度４</t>
    <rPh sb="0" eb="3">
      <t>ヨウカイゴ</t>
    </rPh>
    <rPh sb="3" eb="4">
      <t>ド</t>
    </rPh>
    <phoneticPr fontId="2"/>
  </si>
  <si>
    <t>要介護度３</t>
    <rPh sb="0" eb="3">
      <t>ヨウカイゴ</t>
    </rPh>
    <rPh sb="3" eb="4">
      <t>ド</t>
    </rPh>
    <phoneticPr fontId="2"/>
  </si>
  <si>
    <t>要介護度２</t>
    <rPh sb="0" eb="3">
      <t>ヨウカイゴ</t>
    </rPh>
    <rPh sb="3" eb="4">
      <t>ド</t>
    </rPh>
    <phoneticPr fontId="2"/>
  </si>
  <si>
    <t>要介護度１</t>
    <rPh sb="0" eb="3">
      <t>ヨウカイゴ</t>
    </rPh>
    <rPh sb="3" eb="4">
      <t>ド</t>
    </rPh>
    <phoneticPr fontId="2"/>
  </si>
  <si>
    <t>利用者負担割合2割
（1日分）目安</t>
    <rPh sb="0" eb="3">
      <t>リヨウシャ</t>
    </rPh>
    <rPh sb="3" eb="5">
      <t>フタン</t>
    </rPh>
    <rPh sb="5" eb="7">
      <t>ワリアイ</t>
    </rPh>
    <rPh sb="8" eb="9">
      <t>ワリ</t>
    </rPh>
    <rPh sb="12" eb="13">
      <t>ニチ</t>
    </rPh>
    <rPh sb="13" eb="14">
      <t>ブン</t>
    </rPh>
    <rPh sb="15" eb="17">
      <t>メヤス</t>
    </rPh>
    <phoneticPr fontId="2"/>
  </si>
  <si>
    <t>利用者負担割合1割
（1日分）目安</t>
    <rPh sb="0" eb="3">
      <t>リヨウシャ</t>
    </rPh>
    <rPh sb="3" eb="5">
      <t>フタン</t>
    </rPh>
    <rPh sb="5" eb="7">
      <t>ワリアイ</t>
    </rPh>
    <rPh sb="8" eb="9">
      <t>ワリ</t>
    </rPh>
    <rPh sb="12" eb="14">
      <t>ニチブン</t>
    </rPh>
    <rPh sb="15" eb="17">
      <t>メヤス</t>
    </rPh>
    <phoneticPr fontId="2"/>
  </si>
  <si>
    <t>改定：平成30年4月1日</t>
    <rPh sb="0" eb="2">
      <t>カイテイ</t>
    </rPh>
    <rPh sb="3" eb="5">
      <t>ヘイセイ</t>
    </rPh>
    <rPh sb="7" eb="8">
      <t>ネン</t>
    </rPh>
    <rPh sb="9" eb="10">
      <t>ガツ</t>
    </rPh>
    <rPh sb="11" eb="12">
      <t>ヒ</t>
    </rPh>
    <phoneticPr fontId="2"/>
  </si>
  <si>
    <t>入院・外泊時加算</t>
    <phoneticPr fontId="2"/>
  </si>
  <si>
    <t>（ベットを利用しない場合6日間）</t>
    <phoneticPr fontId="2"/>
  </si>
  <si>
    <t>（前4日以上30日以下）</t>
    <rPh sb="1" eb="2">
      <t>ゼン</t>
    </rPh>
    <rPh sb="3" eb="6">
      <t>ニチイジョウ</t>
    </rPh>
    <rPh sb="8" eb="9">
      <t>ニチ</t>
    </rPh>
    <rPh sb="9" eb="11">
      <t>イカ</t>
    </rPh>
    <phoneticPr fontId="2"/>
  </si>
  <si>
    <t xml:space="preserve">（前日及び前々日） </t>
    <phoneticPr fontId="2"/>
  </si>
  <si>
    <t xml:space="preserve">（死亡日） </t>
    <rPh sb="1" eb="3">
      <t>シボウ</t>
    </rPh>
    <rPh sb="3" eb="4">
      <t>ヒ</t>
    </rPh>
    <phoneticPr fontId="2"/>
  </si>
  <si>
    <t>看取り介護加算（Ⅰ）</t>
    <rPh sb="0" eb="2">
      <t>ミト</t>
    </rPh>
    <rPh sb="3" eb="5">
      <t>カイゴ</t>
    </rPh>
    <rPh sb="5" eb="7">
      <t>カサン</t>
    </rPh>
    <phoneticPr fontId="2"/>
  </si>
  <si>
    <r>
      <t>初期加算</t>
    </r>
    <r>
      <rPr>
        <b/>
        <sz val="9"/>
        <color theme="1"/>
        <rFont val="游ゴシック Light"/>
        <family val="3"/>
        <charset val="128"/>
      </rPr>
      <t>（入所日～３０日間）</t>
    </r>
    <phoneticPr fontId="2"/>
  </si>
  <si>
    <t>利用者
負担割合1割
(1日分)目安</t>
    <rPh sb="0" eb="3">
      <t>リヨウシャ</t>
    </rPh>
    <rPh sb="4" eb="6">
      <t>フタン</t>
    </rPh>
    <rPh sb="6" eb="8">
      <t>ワリアイ</t>
    </rPh>
    <rPh sb="9" eb="10">
      <t>ワリ</t>
    </rPh>
    <rPh sb="13" eb="15">
      <t>ニチブン</t>
    </rPh>
    <rPh sb="16" eb="18">
      <t>メヤス</t>
    </rPh>
    <phoneticPr fontId="2"/>
  </si>
  <si>
    <t>利用者
負担割合2割
(1日分)目安</t>
    <rPh sb="0" eb="3">
      <t>リヨウシャ</t>
    </rPh>
    <rPh sb="4" eb="6">
      <t>フタン</t>
    </rPh>
    <rPh sb="6" eb="8">
      <t>ワリアイ</t>
    </rPh>
    <rPh sb="9" eb="10">
      <t>ワリ</t>
    </rPh>
    <rPh sb="13" eb="14">
      <t>ニチ</t>
    </rPh>
    <rPh sb="14" eb="15">
      <t>ブン</t>
    </rPh>
    <rPh sb="16" eb="18">
      <t>メヤス</t>
    </rPh>
    <phoneticPr fontId="2"/>
  </si>
  <si>
    <t>利用者
負担割合3割
(1日分)目安</t>
    <rPh sb="0" eb="3">
      <t>リヨウシャ</t>
    </rPh>
    <rPh sb="4" eb="6">
      <t>フタン</t>
    </rPh>
    <rPh sb="6" eb="8">
      <t>ワリアイ</t>
    </rPh>
    <rPh sb="9" eb="10">
      <t>ワリ</t>
    </rPh>
    <rPh sb="13" eb="14">
      <t>ニチ</t>
    </rPh>
    <rPh sb="14" eb="15">
      <t>ブン</t>
    </rPh>
    <rPh sb="16" eb="18">
      <t>メヤス</t>
    </rPh>
    <phoneticPr fontId="2"/>
  </si>
  <si>
    <t>改定：平成30年8月1日</t>
    <rPh sb="0" eb="2">
      <t>カイテイ</t>
    </rPh>
    <rPh sb="3" eb="5">
      <t>ヘイセイ</t>
    </rPh>
    <rPh sb="7" eb="8">
      <t>ネン</t>
    </rPh>
    <rPh sb="9" eb="10">
      <t>ガツ</t>
    </rPh>
    <rPh sb="11" eb="12">
      <t>ヒ</t>
    </rPh>
    <phoneticPr fontId="2"/>
  </si>
  <si>
    <r>
      <t>初期加算</t>
    </r>
    <r>
      <rPr>
        <sz val="9"/>
        <color theme="1" tint="4.9989318521683403E-2"/>
        <rFont val="游明朝"/>
        <family val="1"/>
        <charset val="128"/>
      </rPr>
      <t>（入所日～３０日間）</t>
    </r>
    <phoneticPr fontId="2"/>
  </si>
  <si>
    <t>改定：令和 元 年 6 月 1 日</t>
    <rPh sb="0" eb="2">
      <t>カイテイ</t>
    </rPh>
    <rPh sb="3" eb="5">
      <t>レイワ</t>
    </rPh>
    <rPh sb="6" eb="7">
      <t>ガン</t>
    </rPh>
    <rPh sb="8" eb="9">
      <t>ネン</t>
    </rPh>
    <rPh sb="12" eb="13">
      <t>ガツ</t>
    </rPh>
    <rPh sb="16" eb="17">
      <t>ヒ</t>
    </rPh>
    <phoneticPr fontId="2"/>
  </si>
  <si>
    <t>特定
処遇改善（Ⅱ）</t>
    <rPh sb="0" eb="2">
      <t>トクテイ</t>
    </rPh>
    <rPh sb="3" eb="5">
      <t>ショグウ</t>
    </rPh>
    <rPh sb="5" eb="7">
      <t>カイゼン</t>
    </rPh>
    <phoneticPr fontId="2"/>
  </si>
  <si>
    <t>1ヶ月の
利用単位数
①②③④⑤
合計×2.3％</t>
    <rPh sb="2" eb="3">
      <t>ゲツ</t>
    </rPh>
    <rPh sb="5" eb="7">
      <t>リヨウ</t>
    </rPh>
    <rPh sb="7" eb="10">
      <t>タンイスウ</t>
    </rPh>
    <rPh sb="17" eb="19">
      <t>ゴウケイ</t>
    </rPh>
    <phoneticPr fontId="2"/>
  </si>
  <si>
    <t>処遇改善
（Ⅰ）</t>
    <rPh sb="0" eb="2">
      <t>ショグウ</t>
    </rPh>
    <rPh sb="2" eb="4">
      <t>カイゼン</t>
    </rPh>
    <phoneticPr fontId="2"/>
  </si>
  <si>
    <t>〇世帯全員が市民税非課税の老齢福祉年金受給者 〇生活保護受給者</t>
    <rPh sb="1" eb="3">
      <t>セタイ</t>
    </rPh>
    <rPh sb="3" eb="5">
      <t>ゼンイン</t>
    </rPh>
    <rPh sb="6" eb="9">
      <t>シミンゼイ</t>
    </rPh>
    <rPh sb="9" eb="12">
      <t>ヒカゼイ</t>
    </rPh>
    <rPh sb="13" eb="15">
      <t>ロウレイ</t>
    </rPh>
    <rPh sb="15" eb="17">
      <t>フクシ</t>
    </rPh>
    <rPh sb="17" eb="19">
      <t>ネンキン</t>
    </rPh>
    <rPh sb="19" eb="22">
      <t>ジュキュウシャ</t>
    </rPh>
    <rPh sb="24" eb="26">
      <t>セイカツ</t>
    </rPh>
    <rPh sb="26" eb="28">
      <t>ホゴ</t>
    </rPh>
    <rPh sb="28" eb="31">
      <t>ジュキュウシャ</t>
    </rPh>
    <phoneticPr fontId="2"/>
  </si>
  <si>
    <t>初期加算（入所日～３０日間）</t>
    <phoneticPr fontId="2"/>
  </si>
  <si>
    <t>改定：令和1年10月度版</t>
    <rPh sb="0" eb="2">
      <t>カイテイ</t>
    </rPh>
    <rPh sb="3" eb="5">
      <t>レイワ</t>
    </rPh>
    <rPh sb="6" eb="7">
      <t>ネン</t>
    </rPh>
    <rPh sb="9" eb="10">
      <t>ガツ</t>
    </rPh>
    <rPh sb="10" eb="11">
      <t>ド</t>
    </rPh>
    <rPh sb="11" eb="12">
      <t>バン</t>
    </rPh>
    <phoneticPr fontId="2"/>
  </si>
  <si>
    <r>
      <t>対象者（</t>
    </r>
    <r>
      <rPr>
        <sz val="8"/>
        <color theme="1" tint="4.9989318521683403E-2"/>
        <rFont val="游明朝"/>
        <family val="1"/>
        <charset val="128"/>
      </rPr>
      <t>市町村から「介護保険負担限度額認定証」の交付を受け、記載されている額が負担額となります</t>
    </r>
    <r>
      <rPr>
        <sz val="9"/>
        <color theme="1" tint="4.9989318521683403E-2"/>
        <rFont val="游明朝"/>
        <family val="1"/>
        <charset val="128"/>
      </rPr>
      <t>）</t>
    </r>
    <rPh sb="0" eb="3">
      <t>タイショウシャ</t>
    </rPh>
    <rPh sb="4" eb="7">
      <t>シチョウソン</t>
    </rPh>
    <rPh sb="10" eb="12">
      <t>カイゴ</t>
    </rPh>
    <rPh sb="12" eb="14">
      <t>ホケン</t>
    </rPh>
    <rPh sb="14" eb="16">
      <t>フタン</t>
    </rPh>
    <rPh sb="16" eb="18">
      <t>ゲンド</t>
    </rPh>
    <rPh sb="18" eb="19">
      <t>ガク</t>
    </rPh>
    <rPh sb="19" eb="22">
      <t>ニンテイショウ</t>
    </rPh>
    <rPh sb="24" eb="26">
      <t>コウフ</t>
    </rPh>
    <rPh sb="27" eb="28">
      <t>ウ</t>
    </rPh>
    <rPh sb="30" eb="32">
      <t>キサイ</t>
    </rPh>
    <rPh sb="37" eb="38">
      <t>ガク</t>
    </rPh>
    <rPh sb="39" eb="41">
      <t>フタン</t>
    </rPh>
    <rPh sb="41" eb="42">
      <t>ガク</t>
    </rPh>
    <phoneticPr fontId="2"/>
  </si>
  <si>
    <t>〇世帯全員が市民税非課税で、利用者負担第1段階、第2段階以外の人 〇合計所得金額が80万円以上の人</t>
    <rPh sb="1" eb="3">
      <t>セタイ</t>
    </rPh>
    <rPh sb="3" eb="5">
      <t>ゼンイン</t>
    </rPh>
    <rPh sb="6" eb="8">
      <t>シミン</t>
    </rPh>
    <rPh sb="8" eb="9">
      <t>ゼイ</t>
    </rPh>
    <rPh sb="9" eb="12">
      <t>ヒカゼイ</t>
    </rPh>
    <rPh sb="14" eb="17">
      <t>リヨウシャ</t>
    </rPh>
    <rPh sb="17" eb="19">
      <t>フタン</t>
    </rPh>
    <rPh sb="19" eb="20">
      <t>ダイ</t>
    </rPh>
    <rPh sb="21" eb="23">
      <t>ダンカイ</t>
    </rPh>
    <rPh sb="24" eb="25">
      <t>ダイ</t>
    </rPh>
    <rPh sb="26" eb="28">
      <t>ダンカイ</t>
    </rPh>
    <rPh sb="28" eb="30">
      <t>イガイ</t>
    </rPh>
    <rPh sb="31" eb="32">
      <t>ヒト</t>
    </rPh>
    <rPh sb="34" eb="36">
      <t>ゴウケイ</t>
    </rPh>
    <rPh sb="36" eb="38">
      <t>ショトク</t>
    </rPh>
    <rPh sb="38" eb="40">
      <t>キンガク</t>
    </rPh>
    <rPh sb="43" eb="44">
      <t>マン</t>
    </rPh>
    <rPh sb="44" eb="45">
      <t>エン</t>
    </rPh>
    <rPh sb="45" eb="47">
      <t>イジョウ</t>
    </rPh>
    <rPh sb="48" eb="49">
      <t>ヒト</t>
    </rPh>
    <phoneticPr fontId="2"/>
  </si>
  <si>
    <t>1,392/1,445</t>
    <phoneticPr fontId="2"/>
  </si>
  <si>
    <r>
      <t>1日の食費</t>
    </r>
    <r>
      <rPr>
        <vertAlign val="superscript"/>
        <sz val="10"/>
        <color theme="1" tint="4.9989318521683403E-2"/>
        <rFont val="游明朝"/>
        <family val="1"/>
        <charset val="128"/>
      </rPr>
      <t>★１</t>
    </r>
    <rPh sb="1" eb="2">
      <t>ニチ</t>
    </rPh>
    <rPh sb="3" eb="5">
      <t>ショクヒ</t>
    </rPh>
    <phoneticPr fontId="2"/>
  </si>
  <si>
    <r>
      <t>★１</t>
    </r>
    <r>
      <rPr>
        <sz val="10"/>
        <color theme="1" tint="4.9989318521683403E-2"/>
        <rFont val="游明朝"/>
        <family val="1"/>
        <charset val="128"/>
      </rPr>
      <t>）１日の食費については、2021（令和3）年8月1日より1,445円へと変更となります。</t>
    </r>
    <rPh sb="4" eb="5">
      <t>ヒ</t>
    </rPh>
    <rPh sb="6" eb="8">
      <t>ショクヒ</t>
    </rPh>
    <rPh sb="19" eb="21">
      <t>レイワ</t>
    </rPh>
    <rPh sb="23" eb="24">
      <t>ネン</t>
    </rPh>
    <rPh sb="25" eb="26">
      <t>ガツ</t>
    </rPh>
    <rPh sb="27" eb="28">
      <t>ヒ</t>
    </rPh>
    <rPh sb="35" eb="36">
      <t>エン</t>
    </rPh>
    <rPh sb="38" eb="40">
      <t>ヘンコウ</t>
    </rPh>
    <phoneticPr fontId="2"/>
  </si>
  <si>
    <t>〇世帯全員が市町村民税非課税であって、年金収入金額（非課税年金も含む））＋合計所得金額が80万円以下</t>
    <rPh sb="1" eb="3">
      <t>セタイ</t>
    </rPh>
    <rPh sb="3" eb="5">
      <t>ゼンイン</t>
    </rPh>
    <rPh sb="6" eb="9">
      <t>シチョウソン</t>
    </rPh>
    <rPh sb="9" eb="10">
      <t>ミン</t>
    </rPh>
    <rPh sb="10" eb="11">
      <t>ゼイ</t>
    </rPh>
    <rPh sb="11" eb="14">
      <t>ヒカゼイ</t>
    </rPh>
    <rPh sb="19" eb="21">
      <t>ネンキン</t>
    </rPh>
    <rPh sb="21" eb="23">
      <t>シュウニュウ</t>
    </rPh>
    <rPh sb="23" eb="25">
      <t>キンガク</t>
    </rPh>
    <rPh sb="26" eb="31">
      <t>ヒカゼイネンキン</t>
    </rPh>
    <rPh sb="32" eb="33">
      <t>フク</t>
    </rPh>
    <rPh sb="37" eb="39">
      <t>ゴウケイ</t>
    </rPh>
    <rPh sb="39" eb="41">
      <t>ショトク</t>
    </rPh>
    <rPh sb="41" eb="43">
      <t>キンガク</t>
    </rPh>
    <rPh sb="46" eb="47">
      <t>マン</t>
    </rPh>
    <rPh sb="47" eb="48">
      <t>エン</t>
    </rPh>
    <rPh sb="48" eb="50">
      <t>イカ</t>
    </rPh>
    <phoneticPr fontId="2"/>
  </si>
  <si>
    <t>〇世帯全員が市町村民税非課税であって、第2段階該当者以外</t>
    <rPh sb="1" eb="3">
      <t>セタイ</t>
    </rPh>
    <rPh sb="3" eb="5">
      <t>ゼンイン</t>
    </rPh>
    <rPh sb="6" eb="9">
      <t>シチョウソン</t>
    </rPh>
    <rPh sb="9" eb="10">
      <t>ミン</t>
    </rPh>
    <rPh sb="10" eb="11">
      <t>ゼイ</t>
    </rPh>
    <rPh sb="11" eb="14">
      <t>ヒカゼイ</t>
    </rPh>
    <rPh sb="19" eb="20">
      <t>ダイ</t>
    </rPh>
    <rPh sb="21" eb="23">
      <t>ダンカイ</t>
    </rPh>
    <rPh sb="23" eb="26">
      <t>ガイトウシャ</t>
    </rPh>
    <rPh sb="26" eb="28">
      <t>イガイ</t>
    </rPh>
    <phoneticPr fontId="2"/>
  </si>
  <si>
    <t>○世帯に課税者がいる者
〇市町村民税本人課税者</t>
    <rPh sb="1" eb="3">
      <t>セタイ</t>
    </rPh>
    <rPh sb="4" eb="7">
      <t>カゼイシャ</t>
    </rPh>
    <rPh sb="10" eb="11">
      <t>モノ</t>
    </rPh>
    <rPh sb="13" eb="17">
      <t>シチョウソンミン</t>
    </rPh>
    <rPh sb="17" eb="18">
      <t>ゼイ</t>
    </rPh>
    <rPh sb="18" eb="23">
      <t>ホンニンカゼイシャ</t>
    </rPh>
    <phoneticPr fontId="2"/>
  </si>
  <si>
    <t xml:space="preserve">〇生活保護受給者
〇世帯（世帯を分離している配偶者を含む。以下同じ。）全員が市町村民税非課税である老齢福祉年金受給者 </t>
    <phoneticPr fontId="2"/>
  </si>
  <si>
    <t>（前31日以上45日以下）</t>
    <rPh sb="1" eb="2">
      <t>ゼン</t>
    </rPh>
    <rPh sb="4" eb="7">
      <t>ニチイジョウ</t>
    </rPh>
    <rPh sb="9" eb="10">
      <t>ニチ</t>
    </rPh>
    <rPh sb="10" eb="12">
      <t>イカ</t>
    </rPh>
    <phoneticPr fontId="2"/>
  </si>
  <si>
    <t>栄養マネジメント強化</t>
    <rPh sb="0" eb="2">
      <t>エイヨウ</t>
    </rPh>
    <rPh sb="8" eb="10">
      <t>キョウカ</t>
    </rPh>
    <phoneticPr fontId="2"/>
  </si>
  <si>
    <t>ｻｰﾋﾞｽ提供体制強化（Ⅱ）</t>
    <rPh sb="5" eb="7">
      <t>テイキョウ</t>
    </rPh>
    <rPh sb="7" eb="9">
      <t>タイセイ</t>
    </rPh>
    <rPh sb="9" eb="11">
      <t>キョウカ</t>
    </rPh>
    <phoneticPr fontId="2"/>
  </si>
  <si>
    <t>看護体制</t>
    <rPh sb="0" eb="4">
      <t>カンゴタイセイ</t>
    </rPh>
    <phoneticPr fontId="2"/>
  </si>
  <si>
    <t>（Ⅰ）</t>
    <phoneticPr fontId="2"/>
  </si>
  <si>
    <t>（Ⅱ）</t>
    <phoneticPr fontId="2"/>
  </si>
  <si>
    <t>特定
処遇改善
（Ⅱ）</t>
    <rPh sb="0" eb="2">
      <t>トクテイ</t>
    </rPh>
    <rPh sb="3" eb="5">
      <t>ショグウ</t>
    </rPh>
    <rPh sb="5" eb="7">
      <t>カイゼン</t>
    </rPh>
    <phoneticPr fontId="2"/>
  </si>
  <si>
    <t>改定：令和3年4月1日</t>
    <rPh sb="0" eb="2">
      <t>カイテイ</t>
    </rPh>
    <rPh sb="3" eb="5">
      <t>レイワ</t>
    </rPh>
    <rPh sb="6" eb="7">
      <t>ネン</t>
    </rPh>
    <rPh sb="8" eb="9">
      <t>ガツ</t>
    </rPh>
    <rPh sb="10" eb="11">
      <t>ヒ</t>
    </rPh>
    <phoneticPr fontId="2"/>
  </si>
  <si>
    <t>1ヶ月の
利用単位数
①②③④⑤⑥
合計×8.3％</t>
    <rPh sb="2" eb="3">
      <t>ゲツ</t>
    </rPh>
    <rPh sb="5" eb="7">
      <t>リヨウ</t>
    </rPh>
    <rPh sb="7" eb="10">
      <t>タンイスウ</t>
    </rPh>
    <rPh sb="18" eb="20">
      <t>ゴウケイ</t>
    </rPh>
    <phoneticPr fontId="2"/>
  </si>
  <si>
    <t>1ヶ月の
利用単位数
①②③④⑤⑥
合計×2.3％</t>
    <rPh sb="2" eb="3">
      <t>ゲツ</t>
    </rPh>
    <rPh sb="5" eb="7">
      <t>リヨウ</t>
    </rPh>
    <rPh sb="7" eb="10">
      <t>タンイスウ</t>
    </rPh>
    <rPh sb="18" eb="20">
      <t>ゴウケイ</t>
    </rPh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</si>
  <si>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</si>
  <si>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</si>
  <si>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</si>
  <si>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</si>
  <si>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入院・外泊時加算（ベットを利用しない場合6日間）</t>
    <phoneticPr fontId="2"/>
  </si>
  <si>
    <t>科学的介護推進体制加算（Ⅱ）*月額</t>
    <rPh sb="0" eb="3">
      <t>カガクテキ</t>
    </rPh>
    <rPh sb="3" eb="7">
      <t>カイゴスイシン</t>
    </rPh>
    <rPh sb="7" eb="9">
      <t>タイセイ</t>
    </rPh>
    <rPh sb="9" eb="11">
      <t>カサン</t>
    </rPh>
    <rPh sb="15" eb="16">
      <t>ツキ</t>
    </rPh>
    <rPh sb="16" eb="17">
      <t>ガク</t>
    </rPh>
    <phoneticPr fontId="2"/>
  </si>
  <si>
    <t>ＡＤＬ維持等加算（Ⅰ）*月額</t>
    <rPh sb="3" eb="5">
      <t>イジ</t>
    </rPh>
    <rPh sb="5" eb="6">
      <t>トウ</t>
    </rPh>
    <rPh sb="6" eb="8">
      <t>カサン</t>
    </rPh>
    <rPh sb="12" eb="14">
      <t>ツキガク</t>
    </rPh>
    <phoneticPr fontId="2"/>
  </si>
  <si>
    <t>自立支援促進加算 *月額</t>
    <rPh sb="0" eb="4">
      <t>ジリツシエン</t>
    </rPh>
    <rPh sb="4" eb="8">
      <t>ソクシンカサン</t>
    </rPh>
    <rPh sb="10" eb="12">
      <t>ツキガク</t>
    </rPh>
    <phoneticPr fontId="2"/>
  </si>
  <si>
    <t>改定：令和3年6月1日</t>
    <rPh sb="0" eb="2">
      <t>カイテイ</t>
    </rPh>
    <rPh sb="3" eb="5">
      <t>レイワ</t>
    </rPh>
    <rPh sb="6" eb="7">
      <t>ネン</t>
    </rPh>
    <rPh sb="8" eb="9">
      <t>ガツ</t>
    </rPh>
    <rPh sb="10" eb="11">
      <t>ヒ</t>
    </rPh>
    <phoneticPr fontId="2"/>
  </si>
  <si>
    <t>1ヶ月の
利用単位数
①②③④⑤⑥
合計×2.7％</t>
    <rPh sb="2" eb="3">
      <t>ゲツ</t>
    </rPh>
    <rPh sb="5" eb="7">
      <t>リヨウ</t>
    </rPh>
    <rPh sb="7" eb="10">
      <t>タンイスウ</t>
    </rPh>
    <rPh sb="18" eb="20">
      <t>ゴウケイ</t>
    </rPh>
    <phoneticPr fontId="2"/>
  </si>
  <si>
    <t>⑬</t>
    <phoneticPr fontId="2"/>
  </si>
  <si>
    <t>口腔衛生管理加算（Ⅱ） *月額</t>
    <rPh sb="0" eb="2">
      <t>コウクウ</t>
    </rPh>
    <rPh sb="2" eb="4">
      <t>エイセイ</t>
    </rPh>
    <rPh sb="4" eb="6">
      <t>カンリ</t>
    </rPh>
    <rPh sb="6" eb="8">
      <t>カサン</t>
    </rPh>
    <rPh sb="13" eb="15">
      <t>ツキガク</t>
    </rPh>
    <phoneticPr fontId="2"/>
  </si>
  <si>
    <t>特定
処遇改善
（Ⅰ）</t>
    <rPh sb="0" eb="2">
      <t>トクテイ</t>
    </rPh>
    <rPh sb="3" eb="5">
      <t>ショグウ</t>
    </rPh>
    <rPh sb="5" eb="7">
      <t>カイゼン</t>
    </rPh>
    <phoneticPr fontId="2"/>
  </si>
  <si>
    <t>第3段階ⅰ</t>
    <rPh sb="0" eb="1">
      <t>ダイ</t>
    </rPh>
    <rPh sb="2" eb="4">
      <t>ダンカイ</t>
    </rPh>
    <phoneticPr fontId="2"/>
  </si>
  <si>
    <t>第3段階ⅱ</t>
    <rPh sb="0" eb="1">
      <t>ダイ</t>
    </rPh>
    <rPh sb="2" eb="4">
      <t>ダンカイ</t>
    </rPh>
    <phoneticPr fontId="2"/>
  </si>
  <si>
    <t>〇世帯全員が市町村民税非課税であって、第2段階該当者以外
ⅰ）世帯全員が市町村民税非課税であって、合計所得金額＋課税年金収入額＋非課税年金収入額が80万円超120万円以下
ⅱ）世帯全員が市町村民税非課税であって、合計所得金額＋課税年金収入額＋非課税年金収入額が120万円超</t>
    <rPh sb="1" eb="3">
      <t>セタイ</t>
    </rPh>
    <rPh sb="3" eb="5">
      <t>ゼンイン</t>
    </rPh>
    <rPh sb="6" eb="9">
      <t>シチョウソン</t>
    </rPh>
    <rPh sb="9" eb="10">
      <t>ミン</t>
    </rPh>
    <rPh sb="10" eb="11">
      <t>ゼイ</t>
    </rPh>
    <rPh sb="11" eb="14">
      <t>ヒカゼイ</t>
    </rPh>
    <rPh sb="19" eb="20">
      <t>ダイ</t>
    </rPh>
    <rPh sb="21" eb="23">
      <t>ダンカイ</t>
    </rPh>
    <rPh sb="23" eb="26">
      <t>ガイトウシャ</t>
    </rPh>
    <rPh sb="26" eb="28">
      <t>イガイ</t>
    </rPh>
    <rPh sb="49" eb="55">
      <t>ゴウケイショトクキンガク</t>
    </rPh>
    <rPh sb="56" eb="58">
      <t>カゼイ</t>
    </rPh>
    <rPh sb="58" eb="62">
      <t>ネンキンシュウニュウ</t>
    </rPh>
    <rPh sb="62" eb="63">
      <t>ガク</t>
    </rPh>
    <rPh sb="64" eb="72">
      <t>ヒカゼイネンキンシュウニュウガク</t>
    </rPh>
    <rPh sb="75" eb="78">
      <t>マンエンチョウ</t>
    </rPh>
    <rPh sb="81" eb="85">
      <t>マンエンイカ</t>
    </rPh>
    <rPh sb="135" eb="136">
      <t>チョウ</t>
    </rPh>
    <phoneticPr fontId="2"/>
  </si>
  <si>
    <t>〇世帯に課税者がいる者
〇市町村民税本人課税者</t>
    <rPh sb="1" eb="3">
      <t>セタイ</t>
    </rPh>
    <rPh sb="4" eb="7">
      <t>カゼイシャ</t>
    </rPh>
    <rPh sb="10" eb="11">
      <t>モノ</t>
    </rPh>
    <rPh sb="13" eb="17">
      <t>シチョウソンミン</t>
    </rPh>
    <rPh sb="17" eb="18">
      <t>ゼイ</t>
    </rPh>
    <rPh sb="18" eb="23">
      <t>ホンニンカゼイシャ</t>
    </rPh>
    <phoneticPr fontId="2"/>
  </si>
  <si>
    <r>
      <t>1日の食費</t>
    </r>
    <r>
      <rPr>
        <vertAlign val="superscript"/>
        <sz val="11"/>
        <color theme="1" tint="4.9989318521683403E-2"/>
        <rFont val="游明朝"/>
        <family val="1"/>
        <charset val="128"/>
      </rPr>
      <t>★１</t>
    </r>
    <rPh sb="1" eb="2">
      <t>ニチ</t>
    </rPh>
    <rPh sb="3" eb="5">
      <t>ショクヒ</t>
    </rPh>
    <phoneticPr fontId="2"/>
  </si>
  <si>
    <t>サービス提供体制強化（Ⅱ）</t>
    <rPh sb="4" eb="6">
      <t>テイキョウ</t>
    </rPh>
    <rPh sb="6" eb="8">
      <t>タイセイ</t>
    </rPh>
    <rPh sb="8" eb="10">
      <t>キョウカ</t>
    </rPh>
    <phoneticPr fontId="2"/>
  </si>
  <si>
    <t>栄養マネジ
メント強化</t>
    <rPh sb="0" eb="2">
      <t>エイヨウ</t>
    </rPh>
    <rPh sb="9" eb="11">
      <t>キョウカ</t>
    </rPh>
    <phoneticPr fontId="2"/>
  </si>
  <si>
    <t>初期加算（入所日～３０日間）※30日を超える入院後再入所した場合同様</t>
    <rPh sb="17" eb="18">
      <t>ニチ</t>
    </rPh>
    <rPh sb="19" eb="20">
      <t>コ</t>
    </rPh>
    <rPh sb="22" eb="25">
      <t>ニュウインゴ</t>
    </rPh>
    <rPh sb="25" eb="28">
      <t>サイニュウショ</t>
    </rPh>
    <rPh sb="30" eb="32">
      <t>バアイ</t>
    </rPh>
    <rPh sb="32" eb="34">
      <t>ドウヨウ</t>
    </rPh>
    <phoneticPr fontId="2"/>
  </si>
  <si>
    <t>改定：令和3年11月1日</t>
    <rPh sb="0" eb="2">
      <t>カイテイ</t>
    </rPh>
    <rPh sb="3" eb="5">
      <t>レイワ</t>
    </rPh>
    <rPh sb="6" eb="7">
      <t>ネン</t>
    </rPh>
    <rPh sb="9" eb="10">
      <t>ガツ</t>
    </rPh>
    <rPh sb="11" eb="12">
      <t>ヒ</t>
    </rPh>
    <phoneticPr fontId="2"/>
  </si>
  <si>
    <t>改定：2022(令和4)年　7月　1日</t>
    <rPh sb="0" eb="2">
      <t>カイテイ</t>
    </rPh>
    <rPh sb="8" eb="10">
      <t>レイワ</t>
    </rPh>
    <rPh sb="12" eb="13">
      <t>ネン</t>
    </rPh>
    <rPh sb="15" eb="16">
      <t>ガツ</t>
    </rPh>
    <rPh sb="18" eb="19">
      <t>ヒ</t>
    </rPh>
    <phoneticPr fontId="2"/>
  </si>
  <si>
    <t>⑭</t>
    <phoneticPr fontId="2"/>
  </si>
  <si>
    <t>ＡＤＬ維持等加算（Ⅱ）*月額</t>
    <rPh sb="3" eb="5">
      <t>イジ</t>
    </rPh>
    <rPh sb="5" eb="6">
      <t>トウ</t>
    </rPh>
    <rPh sb="6" eb="8">
      <t>カサン</t>
    </rPh>
    <rPh sb="12" eb="14">
      <t>ツキガク</t>
    </rPh>
    <phoneticPr fontId="2"/>
  </si>
  <si>
    <t>⑮</t>
    <phoneticPr fontId="2"/>
  </si>
  <si>
    <t>安全対策体制加算 ※入所初日に限り</t>
    <rPh sb="0" eb="4">
      <t>アンゼンタイサク</t>
    </rPh>
    <rPh sb="4" eb="6">
      <t>タイセイ</t>
    </rPh>
    <rPh sb="6" eb="8">
      <t>カサン</t>
    </rPh>
    <rPh sb="10" eb="14">
      <t>ニュウショショニチ</t>
    </rPh>
    <rPh sb="15" eb="16">
      <t>カギ</t>
    </rPh>
    <phoneticPr fontId="2"/>
  </si>
  <si>
    <t>1ヶ月の
利用単位数
①②③④⑤⑥
合計×1.6％</t>
    <rPh sb="2" eb="3">
      <t>ゲツ</t>
    </rPh>
    <rPh sb="5" eb="7">
      <t>リヨウ</t>
    </rPh>
    <rPh sb="7" eb="10">
      <t>タンイスウ</t>
    </rPh>
    <rPh sb="18" eb="20">
      <t>ゴウケイ</t>
    </rPh>
    <phoneticPr fontId="2"/>
  </si>
  <si>
    <t>介護職員
処遇改善
（Ⅰ）</t>
    <rPh sb="0" eb="4">
      <t>カイゴショクイン</t>
    </rPh>
    <rPh sb="5" eb="7">
      <t>ショグウ</t>
    </rPh>
    <rPh sb="7" eb="9">
      <t>カイゼン</t>
    </rPh>
    <phoneticPr fontId="2"/>
  </si>
  <si>
    <t>介護職員等
特定
処遇改善
（Ⅰ）</t>
    <rPh sb="0" eb="5">
      <t>カイゴショクイントウ</t>
    </rPh>
    <rPh sb="6" eb="8">
      <t>トクテイ</t>
    </rPh>
    <rPh sb="9" eb="11">
      <t>ショグウ</t>
    </rPh>
    <rPh sb="11" eb="13">
      <t>カイゼン</t>
    </rPh>
    <phoneticPr fontId="2"/>
  </si>
  <si>
    <t>介護職員等ﾍﾞｰｽｱｯﾌﾟ等
支援加算</t>
    <rPh sb="0" eb="4">
      <t>カイゴショクイン</t>
    </rPh>
    <rPh sb="4" eb="5">
      <t>トウ</t>
    </rPh>
    <rPh sb="13" eb="14">
      <t>トウ</t>
    </rPh>
    <rPh sb="15" eb="19">
      <t>シエンカサン</t>
    </rPh>
    <phoneticPr fontId="2"/>
  </si>
  <si>
    <t>改定：2022(令和4)年10月 1日</t>
    <rPh sb="0" eb="2">
      <t>カイテイ</t>
    </rPh>
    <rPh sb="8" eb="10">
      <t>レイワ</t>
    </rPh>
    <rPh sb="12" eb="13">
      <t>ネン</t>
    </rPh>
    <rPh sb="15" eb="16">
      <t>ガツ</t>
    </rPh>
    <rPh sb="18" eb="19">
      <t>ヒ</t>
    </rPh>
    <phoneticPr fontId="2"/>
  </si>
  <si>
    <t>改定：2024(令和6)年4月 1日</t>
    <rPh sb="0" eb="2">
      <t>カイテイ</t>
    </rPh>
    <rPh sb="8" eb="10">
      <t>レイワ</t>
    </rPh>
    <rPh sb="12" eb="13">
      <t>ネン</t>
    </rPh>
    <rPh sb="14" eb="15">
      <t>ガツ</t>
    </rPh>
    <rPh sb="17" eb="18">
      <t>ヒ</t>
    </rPh>
    <phoneticPr fontId="2"/>
  </si>
  <si>
    <t>介護職員等
処遇改善
（Ⅰ）</t>
    <rPh sb="0" eb="4">
      <t>カイゴショクイン</t>
    </rPh>
    <rPh sb="4" eb="5">
      <t>トウ</t>
    </rPh>
    <rPh sb="6" eb="8">
      <t>ショグウ</t>
    </rPh>
    <rPh sb="8" eb="10">
      <t>カイゼン</t>
    </rPh>
    <phoneticPr fontId="2"/>
  </si>
  <si>
    <t>1ヶ月の
利用単位数
①②③④⑤⑥
合計×14.0％</t>
  </si>
  <si>
    <t>1ヶ月の
利用単位数
①②③④⑤⑥
合計×14.0％</t>
    <rPh sb="2" eb="3">
      <t>ゲツ</t>
    </rPh>
    <rPh sb="5" eb="7">
      <t>リヨウ</t>
    </rPh>
    <rPh sb="7" eb="10">
      <t>タンイスウ</t>
    </rPh>
    <rPh sb="18" eb="20">
      <t>ゴウケイ</t>
    </rPh>
    <phoneticPr fontId="2"/>
  </si>
  <si>
    <t>改定：2024(令和6)年6月 1日</t>
    <rPh sb="0" eb="2">
      <t>カイテイ</t>
    </rPh>
    <rPh sb="8" eb="10">
      <t>レイワ</t>
    </rPh>
    <rPh sb="12" eb="13">
      <t>ネン</t>
    </rPh>
    <rPh sb="14" eb="15">
      <t>ガツ</t>
    </rPh>
    <rPh sb="17" eb="18">
      <t>ヒ</t>
    </rPh>
    <phoneticPr fontId="2"/>
  </si>
  <si>
    <t>改定：2024(令和6)年8月 1日</t>
    <rPh sb="0" eb="2">
      <t>カイテイ</t>
    </rPh>
    <rPh sb="8" eb="10">
      <t>レイワ</t>
    </rPh>
    <rPh sb="12" eb="13">
      <t>ネン</t>
    </rPh>
    <rPh sb="14" eb="15">
      <t>ガツ</t>
    </rPh>
    <rPh sb="17" eb="18">
      <t>ヒ</t>
    </rPh>
    <phoneticPr fontId="2"/>
  </si>
  <si>
    <t>⑯</t>
    <phoneticPr fontId="2"/>
  </si>
  <si>
    <t>⑰</t>
    <phoneticPr fontId="2"/>
  </si>
  <si>
    <t>⑳</t>
    <phoneticPr fontId="2"/>
  </si>
  <si>
    <t>⑱</t>
    <phoneticPr fontId="2"/>
  </si>
  <si>
    <t>⑲</t>
    <phoneticPr fontId="2"/>
  </si>
  <si>
    <t>前31日以上
45日以下</t>
    <phoneticPr fontId="2"/>
  </si>
  <si>
    <t>前4日以上
30日以下</t>
    <phoneticPr fontId="2"/>
  </si>
  <si>
    <t>前日及び前々日</t>
    <phoneticPr fontId="2"/>
  </si>
  <si>
    <t>死亡日</t>
    <phoneticPr fontId="2"/>
  </si>
  <si>
    <t>退所時栄養
情報連携加算
*1月 1回</t>
    <rPh sb="0" eb="2">
      <t>タイショ</t>
    </rPh>
    <rPh sb="2" eb="3">
      <t>ジ</t>
    </rPh>
    <rPh sb="3" eb="5">
      <t>エイヨウ</t>
    </rPh>
    <rPh sb="6" eb="8">
      <t>ジョウホウ</t>
    </rPh>
    <rPh sb="8" eb="10">
      <t>レンケイ</t>
    </rPh>
    <rPh sb="10" eb="12">
      <t>カサン</t>
    </rPh>
    <rPh sb="15" eb="16">
      <t>ガツ</t>
    </rPh>
    <rPh sb="18" eb="19">
      <t>カイ</t>
    </rPh>
    <phoneticPr fontId="2"/>
  </si>
  <si>
    <t>再入所時栄養
連携加算
*1回</t>
    <phoneticPr fontId="2"/>
  </si>
  <si>
    <t>退所時等相談援助加算</t>
    <phoneticPr fontId="2"/>
  </si>
  <si>
    <t>退所時
情報提供加算</t>
    <phoneticPr fontId="2"/>
  </si>
  <si>
    <t>◎　施設サービス　ユニット型個室　1日当たりの料金（ユニット個室）</t>
    <rPh sb="2" eb="4">
      <t>シセツ</t>
    </rPh>
    <rPh sb="13" eb="14">
      <t>ガタ</t>
    </rPh>
    <rPh sb="14" eb="16">
      <t>コシツ</t>
    </rPh>
    <rPh sb="18" eb="19">
      <t>ニチ</t>
    </rPh>
    <rPh sb="19" eb="20">
      <t>ア</t>
    </rPh>
    <rPh sb="23" eb="25">
      <t>リョウキン</t>
    </rPh>
    <rPh sb="30" eb="32">
      <t>コシツ</t>
    </rPh>
    <phoneticPr fontId="2"/>
  </si>
  <si>
    <t>〇　施設の体制・職員配置・対応などにかかわる加算</t>
    <rPh sb="2" eb="4">
      <t>シセツ</t>
    </rPh>
    <rPh sb="5" eb="7">
      <t>タイセイ</t>
    </rPh>
    <rPh sb="8" eb="12">
      <t>ショクインハイチ</t>
    </rPh>
    <rPh sb="13" eb="15">
      <t>タイオウ</t>
    </rPh>
    <rPh sb="22" eb="24">
      <t>カサン</t>
    </rPh>
    <phoneticPr fontId="2"/>
  </si>
  <si>
    <t>看護体制加算</t>
    <rPh sb="0" eb="4">
      <t>カンゴタイセイ</t>
    </rPh>
    <rPh sb="4" eb="6">
      <t>カサン</t>
    </rPh>
    <phoneticPr fontId="2"/>
  </si>
  <si>
    <t>（Ⅰ）イ</t>
    <phoneticPr fontId="2"/>
  </si>
  <si>
    <t>（Ⅱ）イ</t>
    <phoneticPr fontId="2"/>
  </si>
  <si>
    <t>栄養
マネジメント
強化加算</t>
    <rPh sb="12" eb="14">
      <t>カサン</t>
    </rPh>
    <phoneticPr fontId="2"/>
  </si>
  <si>
    <t>日常生活継続
支援加算（Ⅱ）</t>
    <rPh sb="0" eb="4">
      <t>ニチジョウセイカツ</t>
    </rPh>
    <rPh sb="4" eb="6">
      <t>ケイゾク</t>
    </rPh>
    <rPh sb="7" eb="9">
      <t>シエン</t>
    </rPh>
    <rPh sb="9" eb="11">
      <t>カサン</t>
    </rPh>
    <phoneticPr fontId="2"/>
  </si>
  <si>
    <t>褥瘡
マネジメント
加算（Ⅰ）</t>
    <rPh sb="0" eb="2">
      <t>ジョクソウ</t>
    </rPh>
    <rPh sb="10" eb="12">
      <t>カサン</t>
    </rPh>
    <phoneticPr fontId="2"/>
  </si>
  <si>
    <t>排せつ
支援加算（Ⅰ）</t>
    <rPh sb="0" eb="1">
      <t>ハイ</t>
    </rPh>
    <rPh sb="4" eb="8">
      <t>シエンカサン</t>
    </rPh>
    <phoneticPr fontId="2"/>
  </si>
  <si>
    <t>夜勤職員
配置加算</t>
    <rPh sb="5" eb="7">
      <t>ハイチ</t>
    </rPh>
    <rPh sb="7" eb="9">
      <t>カサン</t>
    </rPh>
    <phoneticPr fontId="2"/>
  </si>
  <si>
    <t>ＡＤＬ維持等加算
*月額</t>
    <rPh sb="3" eb="5">
      <t>イジ</t>
    </rPh>
    <rPh sb="5" eb="6">
      <t>トウ</t>
    </rPh>
    <rPh sb="6" eb="8">
      <t>カサン</t>
    </rPh>
    <phoneticPr fontId="2"/>
  </si>
  <si>
    <t>（Ⅱ）</t>
    <phoneticPr fontId="2"/>
  </si>
  <si>
    <t>退所前訪問
相談援助加算</t>
    <rPh sb="10" eb="12">
      <t>カサン</t>
    </rPh>
    <phoneticPr fontId="2"/>
  </si>
  <si>
    <t>退所後訪問
相談援助加算</t>
    <rPh sb="10" eb="12">
      <t>カサン</t>
    </rPh>
    <phoneticPr fontId="2"/>
  </si>
  <si>
    <t>退所時
相談援助加算</t>
    <rPh sb="8" eb="10">
      <t>カサン</t>
    </rPh>
    <phoneticPr fontId="2"/>
  </si>
  <si>
    <t>退所前連携
加算</t>
    <rPh sb="6" eb="8">
      <t>カサン</t>
    </rPh>
    <phoneticPr fontId="2"/>
  </si>
  <si>
    <t>看取り介護加算（Ⅰ）</t>
    <phoneticPr fontId="2"/>
  </si>
  <si>
    <t>自立支援
促進加算</t>
    <rPh sb="0" eb="2">
      <t>ジリツ</t>
    </rPh>
    <rPh sb="2" eb="4">
      <t>シエン</t>
    </rPh>
    <rPh sb="5" eb="7">
      <t>ソクシン</t>
    </rPh>
    <rPh sb="7" eb="9">
      <t>カサン</t>
    </rPh>
    <phoneticPr fontId="2"/>
  </si>
  <si>
    <t>科学的介護
推進体制加算（Ⅱ）</t>
    <rPh sb="0" eb="3">
      <t>カガクテキ</t>
    </rPh>
    <rPh sb="3" eb="5">
      <t>カイゴ</t>
    </rPh>
    <rPh sb="6" eb="8">
      <t>スイシン</t>
    </rPh>
    <rPh sb="8" eb="10">
      <t>タイセイ</t>
    </rPh>
    <rPh sb="10" eb="12">
      <t>カサン</t>
    </rPh>
    <phoneticPr fontId="2"/>
  </si>
  <si>
    <t>口腔衛生
管理加算（Ⅱ）</t>
    <phoneticPr fontId="2"/>
  </si>
  <si>
    <t>安全対策
体制加算 
※入所初日</t>
    <phoneticPr fontId="2"/>
  </si>
  <si>
    <t>生産性向上
推進体制加算（Ⅱ）</t>
    <phoneticPr fontId="2"/>
  </si>
  <si>
    <t>サービス提供
体制強化加算（Ⅱ）</t>
    <rPh sb="11" eb="13">
      <t>カサン</t>
    </rPh>
    <phoneticPr fontId="2"/>
  </si>
  <si>
    <t>〇　その他 状況、状態に応じて発生する加算算定項目など</t>
    <rPh sb="4" eb="5">
      <t>ホカ</t>
    </rPh>
    <rPh sb="6" eb="8">
      <t>ジョウキョウ</t>
    </rPh>
    <rPh sb="9" eb="11">
      <t>ジョウタイ</t>
    </rPh>
    <rPh sb="12" eb="13">
      <t>オウ</t>
    </rPh>
    <rPh sb="15" eb="17">
      <t>ハッセイ</t>
    </rPh>
    <rPh sb="19" eb="21">
      <t>カサン</t>
    </rPh>
    <rPh sb="21" eb="23">
      <t>サンテイ</t>
    </rPh>
    <rPh sb="23" eb="25">
      <t>コウモク</t>
    </rPh>
    <phoneticPr fontId="2"/>
  </si>
  <si>
    <t>負担割合2割目安
(1ヶ月30日換算)</t>
    <rPh sb="11" eb="12">
      <t>ゲツ</t>
    </rPh>
    <rPh sb="14" eb="15">
      <t>ヒ</t>
    </rPh>
    <rPh sb="15" eb="17">
      <t>カンザン</t>
    </rPh>
    <phoneticPr fontId="2"/>
  </si>
  <si>
    <t>負担割合1割目安
(1ヶ月30日換算)</t>
    <rPh sb="0" eb="2">
      <t>フタン</t>
    </rPh>
    <rPh sb="2" eb="3">
      <t>ワリ</t>
    </rPh>
    <rPh sb="3" eb="4">
      <t>ゴウ</t>
    </rPh>
    <rPh sb="5" eb="6">
      <t>ワリ</t>
    </rPh>
    <rPh sb="6" eb="8">
      <t>メヤス</t>
    </rPh>
    <rPh sb="12" eb="13">
      <t>ゲツ</t>
    </rPh>
    <rPh sb="15" eb="16">
      <t>ヒ</t>
    </rPh>
    <rPh sb="16" eb="18">
      <t>カンザン</t>
    </rPh>
    <phoneticPr fontId="2"/>
  </si>
  <si>
    <t>負担割合3割目安
(1ヶ月30日換算)</t>
    <rPh sb="12" eb="13">
      <t>ゲツ</t>
    </rPh>
    <rPh sb="16" eb="18">
      <t>カンザン</t>
    </rPh>
    <phoneticPr fontId="2"/>
  </si>
  <si>
    <t>⑤</t>
    <phoneticPr fontId="2"/>
  </si>
  <si>
    <t>⑥</t>
    <phoneticPr fontId="2"/>
  </si>
  <si>
    <t>⑩</t>
    <phoneticPr fontId="2"/>
  </si>
  <si>
    <t>⑪</t>
    <phoneticPr fontId="2"/>
  </si>
  <si>
    <t>⑬</t>
    <phoneticPr fontId="2"/>
  </si>
  <si>
    <t>⑭</t>
    <phoneticPr fontId="2"/>
  </si>
  <si>
    <t>介護職員等処遇改善加算（Ⅰ）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</si>
  <si>
    <t>※ご利用料金の負担割合は、介護保険負担割合証に記載の割合となります（提出がない場合には対象外）</t>
    <rPh sb="2" eb="6">
      <t>リヨウリョウキン</t>
    </rPh>
    <rPh sb="7" eb="11">
      <t>フタンワリアイ</t>
    </rPh>
    <rPh sb="13" eb="17">
      <t>カイゴホケン</t>
    </rPh>
    <rPh sb="17" eb="22">
      <t>フタンワリアイショウ</t>
    </rPh>
    <rPh sb="23" eb="25">
      <t>キサイ</t>
    </rPh>
    <rPh sb="26" eb="28">
      <t>ワリアイ</t>
    </rPh>
    <rPh sb="34" eb="36">
      <t>テイシュツ</t>
    </rPh>
    <rPh sb="39" eb="41">
      <t>バアイ</t>
    </rPh>
    <rPh sb="43" eb="46">
      <t>タイショウガイ</t>
    </rPh>
    <phoneticPr fontId="2"/>
  </si>
  <si>
    <t>※食費・居住費の負担は、介護保険負担限度額認定証の記載内容となります（提出がない場合には対象外）</t>
    <rPh sb="1" eb="3">
      <t>ショクヒ</t>
    </rPh>
    <rPh sb="4" eb="6">
      <t>キョジュウ</t>
    </rPh>
    <rPh sb="6" eb="7">
      <t>ヒ</t>
    </rPh>
    <rPh sb="8" eb="10">
      <t>フタン</t>
    </rPh>
    <rPh sb="12" eb="16">
      <t>カイゴホケン</t>
    </rPh>
    <rPh sb="16" eb="18">
      <t>フタン</t>
    </rPh>
    <rPh sb="18" eb="20">
      <t>ゲンド</t>
    </rPh>
    <rPh sb="20" eb="21">
      <t>ガク</t>
    </rPh>
    <rPh sb="21" eb="24">
      <t>ニンテイショウ</t>
    </rPh>
    <rPh sb="25" eb="27">
      <t>キサイ</t>
    </rPh>
    <rPh sb="27" eb="29">
      <t>ナイヨウ</t>
    </rPh>
    <rPh sb="35" eb="37">
      <t>テイシュツ</t>
    </rPh>
    <rPh sb="40" eb="42">
      <t>バアイ</t>
    </rPh>
    <rPh sb="44" eb="47">
      <t>タイショウガイ</t>
    </rPh>
    <phoneticPr fontId="2"/>
  </si>
  <si>
    <t>※施設の体制、職員配置、お客様の状況の対応等が加算要件により、個別に料金が発生します</t>
    <rPh sb="1" eb="3">
      <t>シセツ</t>
    </rPh>
    <rPh sb="4" eb="6">
      <t>タイセイ</t>
    </rPh>
    <rPh sb="7" eb="11">
      <t>ショクインハイチ</t>
    </rPh>
    <rPh sb="13" eb="15">
      <t>キャクサマ</t>
    </rPh>
    <rPh sb="16" eb="18">
      <t>ジョウキョウ</t>
    </rPh>
    <rPh sb="19" eb="21">
      <t>タイオウ</t>
    </rPh>
    <rPh sb="21" eb="22">
      <t>トウ</t>
    </rPh>
    <rPh sb="23" eb="27">
      <t>カサンヨウケン</t>
    </rPh>
    <rPh sb="31" eb="33">
      <t>コベツ</t>
    </rPh>
    <rPh sb="34" eb="36">
      <t>リョウキン</t>
    </rPh>
    <rPh sb="37" eb="39">
      <t>ハッセイ</t>
    </rPh>
    <phoneticPr fontId="2"/>
  </si>
  <si>
    <t>※上記の内容は公示の介護保険単位を用い、加算毎に円に換算しており、実際の請求額とは異なることがあります</t>
    <rPh sb="1" eb="3">
      <t>ジョウキ</t>
    </rPh>
    <rPh sb="4" eb="6">
      <t>ナイヨウ</t>
    </rPh>
    <rPh sb="7" eb="9">
      <t>コウジ</t>
    </rPh>
    <rPh sb="10" eb="16">
      <t>カイゴホケンタンイ</t>
    </rPh>
    <rPh sb="17" eb="18">
      <t>モチ</t>
    </rPh>
    <rPh sb="20" eb="23">
      <t>カサンゴト</t>
    </rPh>
    <rPh sb="24" eb="25">
      <t>エン</t>
    </rPh>
    <rPh sb="26" eb="28">
      <t>カンザン</t>
    </rPh>
    <rPh sb="33" eb="35">
      <t>ジッサイ</t>
    </rPh>
    <rPh sb="36" eb="39">
      <t>セイキュウガク</t>
    </rPh>
    <rPh sb="41" eb="42">
      <t>コト</t>
    </rPh>
    <phoneticPr fontId="2"/>
  </si>
  <si>
    <t>利用に係る介護サービス
単位の総合計×14.0%</t>
    <rPh sb="0" eb="2">
      <t>リヨウ</t>
    </rPh>
    <rPh sb="3" eb="4">
      <t>カカ</t>
    </rPh>
    <rPh sb="5" eb="7">
      <t>カイゴ</t>
    </rPh>
    <rPh sb="12" eb="14">
      <t>タンイ</t>
    </rPh>
    <rPh sb="15" eb="18">
      <t>ソウゴウケイ</t>
    </rPh>
    <phoneticPr fontId="2"/>
  </si>
  <si>
    <r>
      <t>1日の食費</t>
    </r>
    <r>
      <rPr>
        <vertAlign val="superscript"/>
        <sz val="12"/>
        <rFont val="游明朝"/>
        <family val="1"/>
        <charset val="128"/>
      </rPr>
      <t>★１</t>
    </r>
    <rPh sb="1" eb="2">
      <t>ニチ</t>
    </rPh>
    <rPh sb="3" eb="5">
      <t>ショクヒ</t>
    </rPh>
    <phoneticPr fontId="2"/>
  </si>
  <si>
    <t>初期加算
＊入所日から
30日以内</t>
    <rPh sb="0" eb="2">
      <t>ショキ</t>
    </rPh>
    <rPh sb="2" eb="4">
      <t>カサン</t>
    </rPh>
    <rPh sb="15" eb="17">
      <t>イナイ</t>
    </rPh>
    <phoneticPr fontId="2"/>
  </si>
  <si>
    <t>＊ベットを利用しない場合6日間</t>
    <phoneticPr fontId="2"/>
  </si>
  <si>
    <t>入院・外泊時加算</t>
    <phoneticPr fontId="2"/>
  </si>
  <si>
    <t>㉑</t>
    <phoneticPr fontId="2"/>
  </si>
  <si>
    <t>㉒</t>
    <phoneticPr fontId="2"/>
  </si>
  <si>
    <t>改定：2026(令和8)年3月 1日</t>
    <rPh sb="0" eb="2">
      <t>カイテイ</t>
    </rPh>
    <rPh sb="8" eb="10">
      <t>レイワ</t>
    </rPh>
    <rPh sb="12" eb="13">
      <t>ネン</t>
    </rPh>
    <rPh sb="14" eb="15">
      <t>ガツ</t>
    </rPh>
    <rPh sb="17" eb="18">
      <t>ヒ</t>
    </rPh>
    <phoneticPr fontId="2"/>
  </si>
  <si>
    <t>預貯金額(夫婦の場合)</t>
    <rPh sb="0" eb="3">
      <t>ヨチョキン</t>
    </rPh>
    <rPh sb="3" eb="4">
      <t>ガク</t>
    </rPh>
    <rPh sb="5" eb="7">
      <t>フウフ</t>
    </rPh>
    <rPh sb="8" eb="10">
      <t>バアイ</t>
    </rPh>
    <phoneticPr fontId="2"/>
  </si>
  <si>
    <t>要件なし</t>
    <rPh sb="0" eb="2">
      <t>ヨウケン</t>
    </rPh>
    <phoneticPr fontId="2"/>
  </si>
  <si>
    <t xml:space="preserve">〇世帯（世帯を分離している配偶者を含む。以下同じ。）全員が市町村民税非課税である老齢福祉年金受給者 </t>
    <phoneticPr fontId="2"/>
  </si>
  <si>
    <t>〇生活保護受給者</t>
    <phoneticPr fontId="2"/>
  </si>
  <si>
    <t>1,000万円(2,000万円)以下</t>
    <phoneticPr fontId="2"/>
  </si>
  <si>
    <t>世帯全員が
市町村民税
非課税</t>
    <phoneticPr fontId="2"/>
  </si>
  <si>
    <t>②合計所得金額が120万円超</t>
    <phoneticPr fontId="2"/>
  </si>
  <si>
    <t>650万円(1,650万円)以下</t>
    <rPh sb="3" eb="5">
      <t>マンエン</t>
    </rPh>
    <rPh sb="11" eb="13">
      <t>マンエン</t>
    </rPh>
    <rPh sb="14" eb="16">
      <t>イカ</t>
    </rPh>
    <phoneticPr fontId="2"/>
  </si>
  <si>
    <t>550万円(1,550万円)以下</t>
    <rPh sb="3" eb="5">
      <t>マンエン</t>
    </rPh>
    <rPh sb="11" eb="13">
      <t>マンエン</t>
    </rPh>
    <rPh sb="14" eb="16">
      <t>イカ</t>
    </rPh>
    <phoneticPr fontId="2"/>
  </si>
  <si>
    <t>500万円(1,500万円)以下</t>
    <rPh sb="3" eb="5">
      <t>マンエン</t>
    </rPh>
    <rPh sb="11" eb="13">
      <t>マンエン</t>
    </rPh>
    <rPh sb="14" eb="16">
      <t>イカ</t>
    </rPh>
    <phoneticPr fontId="2"/>
  </si>
  <si>
    <t>年金収入金額（※）＋合計所得金額が80.9万円以下</t>
    <rPh sb="0" eb="2">
      <t>ネンキン</t>
    </rPh>
    <rPh sb="2" eb="4">
      <t>シュウニュウ</t>
    </rPh>
    <rPh sb="4" eb="6">
      <t>キンガク</t>
    </rPh>
    <rPh sb="10" eb="12">
      <t>ゴウケイ</t>
    </rPh>
    <rPh sb="12" eb="14">
      <t>ショトク</t>
    </rPh>
    <rPh sb="14" eb="16">
      <t>キンガク</t>
    </rPh>
    <rPh sb="21" eb="22">
      <t>マン</t>
    </rPh>
    <rPh sb="22" eb="23">
      <t>エン</t>
    </rPh>
    <rPh sb="23" eb="25">
      <t>イカ</t>
    </rPh>
    <phoneticPr fontId="2"/>
  </si>
  <si>
    <t>①合計所得金額が80.9万円超～120万円以下</t>
    <rPh sb="1" eb="3">
      <t>ゴウケイ</t>
    </rPh>
    <rPh sb="3" eb="5">
      <t>ショトク</t>
    </rPh>
    <rPh sb="5" eb="7">
      <t>キンガク</t>
    </rPh>
    <rPh sb="12" eb="14">
      <t>マンエン</t>
    </rPh>
    <rPh sb="14" eb="15">
      <t>チョウ</t>
    </rPh>
    <rPh sb="19" eb="23">
      <t>マンエンイカ</t>
    </rPh>
    <phoneticPr fontId="2"/>
  </si>
  <si>
    <t>㉓</t>
    <phoneticPr fontId="2"/>
  </si>
  <si>
    <t>㉔</t>
    <phoneticPr fontId="2"/>
  </si>
  <si>
    <t>個別
機能訓練加算
（Ⅰ）</t>
    <rPh sb="0" eb="2">
      <t>コベツ</t>
    </rPh>
    <rPh sb="3" eb="7">
      <t>キノウクンレン</t>
    </rPh>
    <rPh sb="7" eb="9">
      <t>カサン</t>
    </rPh>
    <phoneticPr fontId="2"/>
  </si>
  <si>
    <t>個別
機能訓練加算
（Ⅱ）</t>
    <rPh sb="0" eb="2">
      <t>コベツ</t>
    </rPh>
    <rPh sb="3" eb="7">
      <t>キノウクンレン</t>
    </rPh>
    <rPh sb="7" eb="9">
      <t>カサン</t>
    </rPh>
    <phoneticPr fontId="2"/>
  </si>
  <si>
    <t>改定：2026(令和8)年4月 1日</t>
    <rPh sb="0" eb="2">
      <t>カイテイ</t>
    </rPh>
    <rPh sb="8" eb="10">
      <t>レイワ</t>
    </rPh>
    <rPh sb="12" eb="13">
      <t>ネン</t>
    </rPh>
    <rPh sb="14" eb="15">
      <t>ガツ</t>
    </rPh>
    <rPh sb="17" eb="1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</si>
</sst>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\ &quot;単位/日&quot;"/>
    <numFmt numFmtId="177" formatCode="#,##0\ &quot;単位/月&quot;"/>
    <numFmt numFmtId="178" formatCode="#,##0\ &quot;単位&quot;"/>
    <numFmt numFmtId="179" formatCode="#,##0\ &quot;円&quot;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游ゴシック Light"/>
      <family val="3"/>
      <charset val="128"/>
    </font>
    <font>
      <b/>
      <sz val="12"/>
      <color theme="1"/>
      <name val="游ゴシック Light"/>
      <family val="3"/>
      <charset val="128"/>
    </font>
    <font>
      <b/>
      <sz val="10"/>
      <color theme="1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b/>
      <sz val="9"/>
      <color theme="1"/>
      <name val="游ゴシック Light"/>
      <family val="3"/>
      <charset val="128"/>
    </font>
    <font>
      <b/>
      <sz val="8"/>
      <color theme="1"/>
      <name val="游ゴシック Light"/>
      <family val="3"/>
      <charset val="128"/>
    </font>
    <font>
      <sz val="14"/>
      <color theme="1" tint="4.9989318521683403E-2"/>
      <name val="游明朝"/>
      <family val="1"/>
      <charset val="128"/>
    </font>
    <font>
      <sz val="12"/>
      <color theme="1" tint="4.9989318521683403E-2"/>
      <name val="游明朝"/>
      <family val="1"/>
      <charset val="128"/>
    </font>
    <font>
      <sz val="10"/>
      <color theme="1" tint="4.9989318521683403E-2"/>
      <name val="游明朝"/>
      <family val="1"/>
      <charset val="128"/>
    </font>
    <font>
      <sz val="11"/>
      <color theme="1" tint="4.9989318521683403E-2"/>
      <name val="游明朝"/>
      <family val="1"/>
      <charset val="128"/>
    </font>
    <font>
      <sz val="9"/>
      <color theme="1" tint="4.9989318521683403E-2"/>
      <name val="游明朝"/>
      <family val="1"/>
      <charset val="128"/>
    </font>
    <font>
      <sz val="8"/>
      <color theme="1" tint="4.9989318521683403E-2"/>
      <name val="游明朝"/>
      <family val="1"/>
      <charset val="128"/>
    </font>
    <font>
      <vertAlign val="superscript"/>
      <sz val="10"/>
      <color theme="1" tint="4.9989318521683403E-2"/>
      <name val="游明朝"/>
      <family val="1"/>
      <charset val="128"/>
    </font>
    <font>
      <vertAlign val="superscript"/>
      <sz val="11"/>
      <color theme="1" tint="4.9989318521683403E-2"/>
      <name val="游明朝"/>
      <family val="1"/>
      <charset val="128"/>
    </font>
    <font>
      <sz val="11"/>
      <color theme="1"/>
      <name val="游明朝"/>
      <family val="1"/>
      <charset val="128"/>
    </font>
    <font>
      <sz val="10"/>
      <name val="游明朝"/>
      <family val="1"/>
      <charset val="128"/>
    </font>
    <font>
      <b/>
      <sz val="11"/>
      <color theme="1" tint="4.9989318521683403E-2"/>
      <name val="游明朝"/>
      <family val="1"/>
      <charset val="128"/>
    </font>
    <font>
      <sz val="12"/>
      <name val="游明朝"/>
      <family val="1"/>
      <charset val="128"/>
    </font>
    <font>
      <vertAlign val="superscript"/>
      <sz val="12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3" borderId="44" xfId="0" applyFont="1" applyFill="1" applyBorder="1">
      <alignment vertical="center"/>
    </xf>
    <xf numFmtId="0" fontId="11" fillId="3" borderId="45" xfId="0" applyFont="1" applyFill="1" applyBorder="1">
      <alignment vertical="center"/>
    </xf>
    <xf numFmtId="0" fontId="11" fillId="3" borderId="46" xfId="0" applyFont="1" applyFill="1" applyBorder="1">
      <alignment vertical="center"/>
    </xf>
    <xf numFmtId="0" fontId="9" fillId="0" borderId="2" xfId="0" applyFont="1" applyBorder="1">
      <alignment vertical="center"/>
    </xf>
    <xf numFmtId="0" fontId="11" fillId="0" borderId="0" xfId="0" applyFont="1" applyAlignment="1"/>
    <xf numFmtId="0" fontId="11" fillId="0" borderId="0" xfId="0" applyFont="1" applyAlignment="1">
      <alignment vertical="top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7" fillId="3" borderId="44" xfId="0" applyFont="1" applyFill="1" applyBorder="1">
      <alignment vertical="center"/>
    </xf>
    <xf numFmtId="0" fontId="17" fillId="3" borderId="45" xfId="0" applyFont="1" applyFill="1" applyBorder="1">
      <alignment vertical="center"/>
    </xf>
    <xf numFmtId="0" fontId="17" fillId="3" borderId="46" xfId="0" applyFont="1" applyFill="1" applyBorder="1">
      <alignment vertical="center"/>
    </xf>
    <xf numFmtId="0" fontId="15" fillId="0" borderId="2" xfId="0" applyFont="1" applyBorder="1">
      <alignment vertical="center"/>
    </xf>
    <xf numFmtId="3" fontId="15" fillId="0" borderId="0" xfId="0" applyNumberFormat="1" applyFont="1">
      <alignment vertical="center"/>
    </xf>
    <xf numFmtId="0" fontId="17" fillId="0" borderId="0" xfId="0" applyFont="1" applyAlignment="1"/>
    <xf numFmtId="0" fontId="17" fillId="0" borderId="0" xfId="0" applyFont="1" applyAlignment="1">
      <alignment vertical="top"/>
    </xf>
    <xf numFmtId="0" fontId="19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6" xfId="0" applyFont="1" applyBorder="1">
      <alignment vertical="center"/>
    </xf>
    <xf numFmtId="3" fontId="1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indent="1"/>
    </xf>
    <xf numFmtId="38" fontId="16" fillId="0" borderId="0" xfId="1" applyFont="1" applyBorder="1" applyAlignment="1">
      <alignment horizontal="center" vertical="center"/>
    </xf>
    <xf numFmtId="38" fontId="16" fillId="0" borderId="0" xfId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38" fontId="23" fillId="0" borderId="0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indent="1"/>
    </xf>
    <xf numFmtId="0" fontId="13" fillId="0" borderId="31" xfId="0" applyFont="1" applyBorder="1" applyAlignment="1">
      <alignment horizontal="left" vertical="center" indent="1"/>
    </xf>
    <xf numFmtId="0" fontId="16" fillId="0" borderId="31" xfId="0" applyFont="1" applyBorder="1" applyAlignment="1">
      <alignment horizontal="right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5" xfId="0" applyFont="1" applyBorder="1" applyAlignment="1">
      <alignment horizontal="left" vertical="center" indent="1"/>
    </xf>
    <xf numFmtId="178" fontId="14" fillId="0" borderId="24" xfId="0" applyNumberFormat="1" applyFont="1" applyBorder="1" applyAlignment="1">
      <alignment horizontal="center" vertical="center"/>
    </xf>
    <xf numFmtId="178" fontId="14" fillId="0" borderId="25" xfId="0" applyNumberFormat="1" applyFont="1" applyBorder="1" applyAlignment="1">
      <alignment horizontal="center" vertical="center"/>
    </xf>
    <xf numFmtId="178" fontId="14" fillId="0" borderId="26" xfId="0" applyNumberFormat="1" applyFont="1" applyBorder="1" applyAlignment="1">
      <alignment horizontal="center" vertical="center"/>
    </xf>
    <xf numFmtId="178" fontId="14" fillId="0" borderId="16" xfId="0" applyNumberFormat="1" applyFont="1" applyBorder="1" applyAlignment="1">
      <alignment horizontal="center" vertical="center"/>
    </xf>
    <xf numFmtId="178" fontId="14" fillId="0" borderId="0" xfId="0" applyNumberFormat="1" applyFont="1" applyBorder="1" applyAlignment="1">
      <alignment horizontal="center" vertical="center"/>
    </xf>
    <xf numFmtId="178" fontId="14" fillId="0" borderId="17" xfId="0" applyNumberFormat="1" applyFont="1" applyBorder="1" applyAlignment="1">
      <alignment horizontal="center" vertical="center"/>
    </xf>
    <xf numFmtId="178" fontId="14" fillId="0" borderId="27" xfId="0" applyNumberFormat="1" applyFont="1" applyBorder="1" applyAlignment="1">
      <alignment horizontal="center" vertical="center"/>
    </xf>
    <xf numFmtId="178" fontId="14" fillId="0" borderId="28" xfId="0" applyNumberFormat="1" applyFont="1" applyBorder="1" applyAlignment="1">
      <alignment horizontal="center" vertical="center"/>
    </xf>
    <xf numFmtId="178" fontId="14" fillId="0" borderId="29" xfId="0" applyNumberFormat="1" applyFont="1" applyBorder="1" applyAlignment="1">
      <alignment horizontal="center" vertical="center"/>
    </xf>
    <xf numFmtId="179" fontId="14" fillId="0" borderId="6" xfId="0" applyNumberFormat="1" applyFont="1" applyBorder="1" applyAlignment="1">
      <alignment horizontal="right" vertical="center" indent="2"/>
    </xf>
    <xf numFmtId="179" fontId="14" fillId="0" borderId="35" xfId="1" applyNumberFormat="1" applyFont="1" applyFill="1" applyBorder="1" applyAlignment="1">
      <alignment horizontal="right" vertical="center" indent="2"/>
    </xf>
    <xf numFmtId="179" fontId="24" fillId="0" borderId="58" xfId="0" applyNumberFormat="1" applyFont="1" applyBorder="1" applyAlignment="1">
      <alignment horizontal="right" vertical="center" indent="5"/>
    </xf>
    <xf numFmtId="179" fontId="24" fillId="0" borderId="59" xfId="0" applyNumberFormat="1" applyFont="1" applyBorder="1" applyAlignment="1">
      <alignment horizontal="right" vertical="center" indent="5"/>
    </xf>
    <xf numFmtId="179" fontId="24" fillId="0" borderId="60" xfId="0" applyNumberFormat="1" applyFont="1" applyBorder="1" applyAlignment="1">
      <alignment horizontal="right" vertical="center" indent="5"/>
    </xf>
    <xf numFmtId="179" fontId="24" fillId="0" borderId="58" xfId="1" applyNumberFormat="1" applyFont="1" applyBorder="1" applyAlignment="1">
      <alignment horizontal="right" vertical="center" indent="5"/>
    </xf>
    <xf numFmtId="179" fontId="24" fillId="0" borderId="59" xfId="1" applyNumberFormat="1" applyFont="1" applyBorder="1" applyAlignment="1">
      <alignment horizontal="right" vertical="center" indent="5"/>
    </xf>
    <xf numFmtId="179" fontId="24" fillId="0" borderId="60" xfId="1" applyNumberFormat="1" applyFont="1" applyBorder="1" applyAlignment="1">
      <alignment horizontal="right" vertical="center" indent="5"/>
    </xf>
    <xf numFmtId="0" fontId="14" fillId="0" borderId="7" xfId="0" applyFont="1" applyBorder="1" applyAlignment="1">
      <alignment horizontal="left" vertical="center" indent="1"/>
    </xf>
    <xf numFmtId="0" fontId="14" fillId="0" borderId="8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indent="1"/>
    </xf>
    <xf numFmtId="179" fontId="14" fillId="0" borderId="7" xfId="0" applyNumberFormat="1" applyFont="1" applyBorder="1" applyAlignment="1">
      <alignment horizontal="right" vertical="center" indent="2"/>
    </xf>
    <xf numFmtId="179" fontId="14" fillId="0" borderId="8" xfId="0" applyNumberFormat="1" applyFont="1" applyBorder="1" applyAlignment="1">
      <alignment horizontal="right" vertical="center" indent="2"/>
    </xf>
    <xf numFmtId="179" fontId="14" fillId="0" borderId="9" xfId="0" applyNumberFormat="1" applyFont="1" applyBorder="1" applyAlignment="1">
      <alignment horizontal="right" vertical="center" indent="2"/>
    </xf>
    <xf numFmtId="179" fontId="14" fillId="0" borderId="7" xfId="1" applyNumberFormat="1" applyFont="1" applyFill="1" applyBorder="1" applyAlignment="1">
      <alignment horizontal="right" vertical="center" indent="2"/>
    </xf>
    <xf numFmtId="179" fontId="14" fillId="0" borderId="8" xfId="1" applyNumberFormat="1" applyFont="1" applyFill="1" applyBorder="1" applyAlignment="1">
      <alignment horizontal="right" vertical="center" indent="2"/>
    </xf>
    <xf numFmtId="179" fontId="14" fillId="0" borderId="9" xfId="1" applyNumberFormat="1" applyFont="1" applyFill="1" applyBorder="1" applyAlignment="1">
      <alignment horizontal="right" vertical="center" indent="2"/>
    </xf>
    <xf numFmtId="179" fontId="24" fillId="0" borderId="7" xfId="0" applyNumberFormat="1" applyFont="1" applyBorder="1" applyAlignment="1">
      <alignment horizontal="right" vertical="center" indent="5"/>
    </xf>
    <xf numFmtId="179" fontId="24" fillId="0" borderId="8" xfId="0" applyNumberFormat="1" applyFont="1" applyBorder="1" applyAlignment="1">
      <alignment horizontal="right" vertical="center" indent="5"/>
    </xf>
    <xf numFmtId="179" fontId="24" fillId="0" borderId="9" xfId="0" applyNumberFormat="1" applyFont="1" applyBorder="1" applyAlignment="1">
      <alignment horizontal="right" vertical="center" indent="5"/>
    </xf>
    <xf numFmtId="179" fontId="24" fillId="0" borderId="7" xfId="1" applyNumberFormat="1" applyFont="1" applyBorder="1" applyAlignment="1">
      <alignment horizontal="right" vertical="center" indent="5"/>
    </xf>
    <xf numFmtId="179" fontId="24" fillId="0" borderId="8" xfId="1" applyNumberFormat="1" applyFont="1" applyBorder="1" applyAlignment="1">
      <alignment horizontal="right" vertical="center" indent="5"/>
    </xf>
    <xf numFmtId="179" fontId="24" fillId="0" borderId="9" xfId="1" applyNumberFormat="1" applyFont="1" applyBorder="1" applyAlignment="1">
      <alignment horizontal="right" vertical="center" indent="5"/>
    </xf>
    <xf numFmtId="0" fontId="14" fillId="0" borderId="10" xfId="0" applyFont="1" applyBorder="1" applyAlignment="1">
      <alignment horizontal="left" vertical="center" indent="1"/>
    </xf>
    <xf numFmtId="0" fontId="14" fillId="0" borderId="11" xfId="0" applyFont="1" applyBorder="1" applyAlignment="1">
      <alignment horizontal="left" vertical="center" indent="1"/>
    </xf>
    <xf numFmtId="0" fontId="14" fillId="0" borderId="12" xfId="0" applyFont="1" applyBorder="1" applyAlignment="1">
      <alignment horizontal="left" vertical="center" indent="1"/>
    </xf>
    <xf numFmtId="179" fontId="14" fillId="0" borderId="13" xfId="1" applyNumberFormat="1" applyFont="1" applyBorder="1" applyAlignment="1">
      <alignment horizontal="right" vertical="center" indent="2"/>
    </xf>
    <xf numFmtId="179" fontId="14" fillId="0" borderId="14" xfId="1" applyNumberFormat="1" applyFont="1" applyBorder="1" applyAlignment="1">
      <alignment horizontal="right" vertical="center" indent="2"/>
    </xf>
    <xf numFmtId="179" fontId="14" fillId="0" borderId="15" xfId="1" applyNumberFormat="1" applyFont="1" applyBorder="1" applyAlignment="1">
      <alignment horizontal="right" vertical="center" indent="2"/>
    </xf>
    <xf numFmtId="179" fontId="14" fillId="0" borderId="13" xfId="1" applyNumberFormat="1" applyFont="1" applyFill="1" applyBorder="1" applyAlignment="1">
      <alignment horizontal="right" vertical="center" indent="2"/>
    </xf>
    <xf numFmtId="179" fontId="14" fillId="0" borderId="14" xfId="1" applyNumberFormat="1" applyFont="1" applyFill="1" applyBorder="1" applyAlignment="1">
      <alignment horizontal="right" vertical="center" indent="2"/>
    </xf>
    <xf numFmtId="179" fontId="14" fillId="0" borderId="15" xfId="1" applyNumberFormat="1" applyFont="1" applyFill="1" applyBorder="1" applyAlignment="1">
      <alignment horizontal="right" vertical="center" indent="2"/>
    </xf>
    <xf numFmtId="179" fontId="24" fillId="0" borderId="13" xfId="0" applyNumberFormat="1" applyFont="1" applyBorder="1" applyAlignment="1">
      <alignment horizontal="right" vertical="center" indent="5"/>
    </xf>
    <xf numFmtId="179" fontId="24" fillId="0" borderId="14" xfId="0" applyNumberFormat="1" applyFont="1" applyBorder="1" applyAlignment="1">
      <alignment horizontal="right" vertical="center" indent="5"/>
    </xf>
    <xf numFmtId="179" fontId="24" fillId="0" borderId="15" xfId="0" applyNumberFormat="1" applyFont="1" applyBorder="1" applyAlignment="1">
      <alignment horizontal="right" vertical="center" indent="5"/>
    </xf>
    <xf numFmtId="179" fontId="24" fillId="0" borderId="13" xfId="1" applyNumberFormat="1" applyFont="1" applyBorder="1" applyAlignment="1">
      <alignment horizontal="right" vertical="center" indent="5"/>
    </xf>
    <xf numFmtId="179" fontId="24" fillId="0" borderId="14" xfId="1" applyNumberFormat="1" applyFont="1" applyBorder="1" applyAlignment="1">
      <alignment horizontal="right" vertical="center" indent="5"/>
    </xf>
    <xf numFmtId="179" fontId="24" fillId="0" borderId="15" xfId="1" applyNumberFormat="1" applyFont="1" applyBorder="1" applyAlignment="1">
      <alignment horizontal="right" vertical="center" indent="5"/>
    </xf>
    <xf numFmtId="179" fontId="14" fillId="0" borderId="7" xfId="1" applyNumberFormat="1" applyFont="1" applyBorder="1" applyAlignment="1">
      <alignment horizontal="right" vertical="center" indent="2"/>
    </xf>
    <xf numFmtId="179" fontId="14" fillId="0" borderId="8" xfId="1" applyNumberFormat="1" applyFont="1" applyBorder="1" applyAlignment="1">
      <alignment horizontal="right" vertical="center" indent="2"/>
    </xf>
    <xf numFmtId="179" fontId="14" fillId="0" borderId="9" xfId="1" applyNumberFormat="1" applyFont="1" applyBorder="1" applyAlignment="1">
      <alignment horizontal="right" vertical="center" indent="2"/>
    </xf>
    <xf numFmtId="0" fontId="14" fillId="0" borderId="6" xfId="0" applyFont="1" applyBorder="1" applyAlignment="1">
      <alignment horizontal="left" vertical="center" indent="1"/>
    </xf>
    <xf numFmtId="179" fontId="24" fillId="0" borderId="18" xfId="1" applyNumberFormat="1" applyFont="1" applyBorder="1" applyAlignment="1">
      <alignment horizontal="right" vertical="center" indent="5"/>
    </xf>
    <xf numFmtId="179" fontId="24" fillId="0" borderId="19" xfId="1" applyNumberFormat="1" applyFont="1" applyBorder="1" applyAlignment="1">
      <alignment horizontal="right" vertical="center" indent="5"/>
    </xf>
    <xf numFmtId="179" fontId="24" fillId="0" borderId="20" xfId="1" applyNumberFormat="1" applyFont="1" applyBorder="1" applyAlignment="1">
      <alignment horizontal="right" vertical="center" indent="5"/>
    </xf>
    <xf numFmtId="179" fontId="14" fillId="0" borderId="58" xfId="1" applyNumberFormat="1" applyFont="1" applyBorder="1" applyAlignment="1">
      <alignment horizontal="right" vertical="center" indent="5"/>
    </xf>
    <xf numFmtId="179" fontId="14" fillId="0" borderId="59" xfId="1" applyNumberFormat="1" applyFont="1" applyBorder="1" applyAlignment="1">
      <alignment horizontal="right" vertical="center" indent="5"/>
    </xf>
    <xf numFmtId="179" fontId="14" fillId="0" borderId="60" xfId="1" applyNumberFormat="1" applyFont="1" applyBorder="1" applyAlignment="1">
      <alignment horizontal="right" vertical="center" indent="5"/>
    </xf>
    <xf numFmtId="179" fontId="14" fillId="0" borderId="7" xfId="1" applyNumberFormat="1" applyFont="1" applyBorder="1" applyAlignment="1">
      <alignment horizontal="right" vertical="center" indent="5"/>
    </xf>
    <xf numFmtId="179" fontId="14" fillId="0" borderId="8" xfId="1" applyNumberFormat="1" applyFont="1" applyBorder="1" applyAlignment="1">
      <alignment horizontal="right" vertical="center" indent="5"/>
    </xf>
    <xf numFmtId="179" fontId="14" fillId="0" borderId="9" xfId="1" applyNumberFormat="1" applyFont="1" applyBorder="1" applyAlignment="1">
      <alignment horizontal="right" vertical="center" indent="5"/>
    </xf>
    <xf numFmtId="179" fontId="14" fillId="0" borderId="13" xfId="1" applyNumberFormat="1" applyFont="1" applyBorder="1" applyAlignment="1">
      <alignment horizontal="right" vertical="center" indent="5"/>
    </xf>
    <xf numFmtId="179" fontId="14" fillId="0" borderId="14" xfId="1" applyNumberFormat="1" applyFont="1" applyBorder="1" applyAlignment="1">
      <alignment horizontal="right" vertical="center" indent="5"/>
    </xf>
    <xf numFmtId="179" fontId="14" fillId="0" borderId="15" xfId="1" applyNumberFormat="1" applyFont="1" applyBorder="1" applyAlignment="1">
      <alignment horizontal="right" vertical="center" indent="5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8" fontId="14" fillId="0" borderId="30" xfId="0" applyNumberFormat="1" applyFont="1" applyBorder="1" applyAlignment="1">
      <alignment horizontal="center" vertical="center"/>
    </xf>
    <xf numFmtId="178" fontId="14" fillId="0" borderId="31" xfId="0" applyNumberFormat="1" applyFont="1" applyBorder="1" applyAlignment="1">
      <alignment horizontal="center" vertical="center"/>
    </xf>
    <xf numFmtId="178" fontId="14" fillId="0" borderId="5" xfId="0" applyNumberFormat="1" applyFont="1" applyBorder="1" applyAlignment="1">
      <alignment horizontal="center" vertical="center"/>
    </xf>
    <xf numFmtId="179" fontId="14" fillId="0" borderId="6" xfId="1" applyNumberFormat="1" applyFont="1" applyFill="1" applyBorder="1" applyAlignment="1">
      <alignment horizontal="right" vertical="center" indent="2"/>
    </xf>
    <xf numFmtId="179" fontId="14" fillId="0" borderId="10" xfId="1" applyNumberFormat="1" applyFont="1" applyBorder="1" applyAlignment="1">
      <alignment horizontal="right" vertical="center" indent="2"/>
    </xf>
    <xf numFmtId="179" fontId="14" fillId="0" borderId="11" xfId="1" applyNumberFormat="1" applyFont="1" applyBorder="1" applyAlignment="1">
      <alignment horizontal="right" vertical="center" indent="2"/>
    </xf>
    <xf numFmtId="179" fontId="14" fillId="0" borderId="12" xfId="1" applyNumberFormat="1" applyFont="1" applyBorder="1" applyAlignment="1">
      <alignment horizontal="right" vertical="center" indent="2"/>
    </xf>
    <xf numFmtId="179" fontId="14" fillId="0" borderId="10" xfId="1" applyNumberFormat="1" applyFont="1" applyFill="1" applyBorder="1" applyAlignment="1">
      <alignment horizontal="right" vertical="center" indent="2"/>
    </xf>
    <xf numFmtId="179" fontId="14" fillId="0" borderId="11" xfId="1" applyNumberFormat="1" applyFont="1" applyFill="1" applyBorder="1" applyAlignment="1">
      <alignment horizontal="right" vertical="center" indent="2"/>
    </xf>
    <xf numFmtId="179" fontId="14" fillId="0" borderId="12" xfId="1" applyNumberFormat="1" applyFont="1" applyFill="1" applyBorder="1" applyAlignment="1">
      <alignment horizontal="right" vertical="center" indent="2"/>
    </xf>
    <xf numFmtId="179" fontId="14" fillId="0" borderId="10" xfId="1" applyNumberFormat="1" applyFont="1" applyBorder="1" applyAlignment="1">
      <alignment horizontal="right" vertical="center" indent="5"/>
    </xf>
    <xf numFmtId="179" fontId="14" fillId="0" borderId="11" xfId="1" applyNumberFormat="1" applyFont="1" applyBorder="1" applyAlignment="1">
      <alignment horizontal="right" vertical="center" indent="5"/>
    </xf>
    <xf numFmtId="179" fontId="14" fillId="0" borderId="12" xfId="1" applyNumberFormat="1" applyFont="1" applyBorder="1" applyAlignment="1">
      <alignment horizontal="right" vertical="center" indent="5"/>
    </xf>
    <xf numFmtId="179" fontId="24" fillId="0" borderId="10" xfId="1" applyNumberFormat="1" applyFont="1" applyBorder="1" applyAlignment="1">
      <alignment horizontal="right" vertical="center" indent="5"/>
    </xf>
    <xf numFmtId="179" fontId="24" fillId="0" borderId="11" xfId="1" applyNumberFormat="1" applyFont="1" applyBorder="1" applyAlignment="1">
      <alignment horizontal="right" vertical="center" indent="5"/>
    </xf>
    <xf numFmtId="179" fontId="24" fillId="0" borderId="12" xfId="1" applyNumberFormat="1" applyFont="1" applyBorder="1" applyAlignment="1">
      <alignment horizontal="right" vertical="center" indent="5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 wrapText="1" shrinkToFit="1"/>
    </xf>
    <xf numFmtId="0" fontId="24" fillId="2" borderId="0" xfId="0" applyFont="1" applyFill="1" applyBorder="1" applyAlignment="1">
      <alignment horizontal="center" vertical="center" wrapText="1" shrinkToFit="1"/>
    </xf>
    <xf numFmtId="0" fontId="24" fillId="2" borderId="17" xfId="0" applyFont="1" applyFill="1" applyBorder="1" applyAlignment="1">
      <alignment horizontal="center" vertical="center" wrapText="1" shrinkToFit="1"/>
    </xf>
    <xf numFmtId="0" fontId="24" fillId="2" borderId="27" xfId="0" applyFont="1" applyFill="1" applyBorder="1" applyAlignment="1">
      <alignment horizontal="center" vertical="center" wrapText="1" shrinkToFit="1"/>
    </xf>
    <xf numFmtId="0" fontId="24" fillId="2" borderId="28" xfId="0" applyFont="1" applyFill="1" applyBorder="1" applyAlignment="1">
      <alignment horizontal="center" vertical="center" wrapText="1" shrinkToFit="1"/>
    </xf>
    <xf numFmtId="0" fontId="24" fillId="2" borderId="29" xfId="0" applyFont="1" applyFill="1" applyBorder="1" applyAlignment="1">
      <alignment horizontal="center" vertical="center" wrapText="1" shrinkToFi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177" fontId="24" fillId="0" borderId="24" xfId="0" applyNumberFormat="1" applyFont="1" applyBorder="1" applyAlignment="1">
      <alignment horizontal="center" vertical="center"/>
    </xf>
    <xf numFmtId="177" fontId="24" fillId="0" borderId="25" xfId="0" applyNumberFormat="1" applyFont="1" applyBorder="1" applyAlignment="1">
      <alignment horizontal="center" vertical="center"/>
    </xf>
    <xf numFmtId="177" fontId="24" fillId="0" borderId="26" xfId="0" applyNumberFormat="1" applyFont="1" applyBorder="1" applyAlignment="1">
      <alignment horizontal="center" vertical="center"/>
    </xf>
    <xf numFmtId="177" fontId="24" fillId="0" borderId="27" xfId="0" applyNumberFormat="1" applyFont="1" applyBorder="1" applyAlignment="1">
      <alignment horizontal="center" vertical="center"/>
    </xf>
    <xf numFmtId="177" fontId="24" fillId="0" borderId="28" xfId="0" applyNumberFormat="1" applyFont="1" applyBorder="1" applyAlignment="1">
      <alignment horizontal="center" vertical="center"/>
    </xf>
    <xf numFmtId="177" fontId="24" fillId="0" borderId="29" xfId="0" applyNumberFormat="1" applyFont="1" applyBorder="1" applyAlignment="1">
      <alignment horizontal="center" vertical="center"/>
    </xf>
    <xf numFmtId="177" fontId="14" fillId="2" borderId="24" xfId="0" applyNumberFormat="1" applyFont="1" applyFill="1" applyBorder="1" applyAlignment="1">
      <alignment horizontal="center" vertical="center"/>
    </xf>
    <xf numFmtId="177" fontId="14" fillId="2" borderId="25" xfId="0" applyNumberFormat="1" applyFont="1" applyFill="1" applyBorder="1" applyAlignment="1">
      <alignment horizontal="center" vertical="center"/>
    </xf>
    <xf numFmtId="177" fontId="14" fillId="2" borderId="26" xfId="0" applyNumberFormat="1" applyFont="1" applyFill="1" applyBorder="1" applyAlignment="1">
      <alignment horizontal="center" vertical="center"/>
    </xf>
    <xf numFmtId="177" fontId="14" fillId="2" borderId="27" xfId="0" applyNumberFormat="1" applyFont="1" applyFill="1" applyBorder="1" applyAlignment="1">
      <alignment horizontal="center" vertical="center"/>
    </xf>
    <xf numFmtId="177" fontId="14" fillId="2" borderId="28" xfId="0" applyNumberFormat="1" applyFont="1" applyFill="1" applyBorder="1" applyAlignment="1">
      <alignment horizontal="center" vertical="center"/>
    </xf>
    <xf numFmtId="177" fontId="14" fillId="2" borderId="29" xfId="0" applyNumberFormat="1" applyFont="1" applyFill="1" applyBorder="1" applyAlignment="1">
      <alignment horizontal="center" vertical="center"/>
    </xf>
    <xf numFmtId="177" fontId="14" fillId="0" borderId="24" xfId="0" applyNumberFormat="1" applyFont="1" applyBorder="1" applyAlignment="1">
      <alignment horizontal="center" vertical="center"/>
    </xf>
    <xf numFmtId="177" fontId="14" fillId="0" borderId="25" xfId="0" applyNumberFormat="1" applyFont="1" applyBorder="1" applyAlignment="1">
      <alignment horizontal="center" vertical="center"/>
    </xf>
    <xf numFmtId="177" fontId="14" fillId="0" borderId="26" xfId="0" applyNumberFormat="1" applyFont="1" applyBorder="1" applyAlignment="1">
      <alignment horizontal="center" vertical="center"/>
    </xf>
    <xf numFmtId="177" fontId="14" fillId="0" borderId="27" xfId="0" applyNumberFormat="1" applyFont="1" applyBorder="1" applyAlignment="1">
      <alignment horizontal="center" vertical="center"/>
    </xf>
    <xf numFmtId="177" fontId="14" fillId="0" borderId="28" xfId="0" applyNumberFormat="1" applyFont="1" applyBorder="1" applyAlignment="1">
      <alignment horizontal="center" vertical="center"/>
    </xf>
    <xf numFmtId="177" fontId="14" fillId="0" borderId="29" xfId="0" applyNumberFormat="1" applyFont="1" applyBorder="1" applyAlignment="1">
      <alignment horizontal="center" vertical="center"/>
    </xf>
    <xf numFmtId="176" fontId="14" fillId="0" borderId="24" xfId="0" applyNumberFormat="1" applyFont="1" applyBorder="1" applyAlignment="1">
      <alignment horizontal="center" vertical="center"/>
    </xf>
    <xf numFmtId="176" fontId="14" fillId="0" borderId="25" xfId="0" applyNumberFormat="1" applyFont="1" applyBorder="1" applyAlignment="1">
      <alignment horizontal="center" vertical="center"/>
    </xf>
    <xf numFmtId="176" fontId="14" fillId="0" borderId="26" xfId="0" applyNumberFormat="1" applyFont="1" applyBorder="1" applyAlignment="1">
      <alignment horizontal="center" vertical="center"/>
    </xf>
    <xf numFmtId="176" fontId="14" fillId="0" borderId="27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176" fontId="14" fillId="0" borderId="29" xfId="0" applyNumberFormat="1" applyFont="1" applyBorder="1" applyAlignment="1">
      <alignment horizontal="center" vertical="center"/>
    </xf>
    <xf numFmtId="176" fontId="14" fillId="2" borderId="24" xfId="0" applyNumberFormat="1" applyFont="1" applyFill="1" applyBorder="1" applyAlignment="1">
      <alignment horizontal="center" vertical="center"/>
    </xf>
    <xf numFmtId="176" fontId="14" fillId="2" borderId="25" xfId="0" applyNumberFormat="1" applyFont="1" applyFill="1" applyBorder="1" applyAlignment="1">
      <alignment horizontal="center" vertical="center"/>
    </xf>
    <xf numFmtId="176" fontId="14" fillId="2" borderId="26" xfId="0" applyNumberFormat="1" applyFont="1" applyFill="1" applyBorder="1" applyAlignment="1">
      <alignment horizontal="center" vertical="center"/>
    </xf>
    <xf numFmtId="176" fontId="14" fillId="2" borderId="27" xfId="0" applyNumberFormat="1" applyFont="1" applyFill="1" applyBorder="1" applyAlignment="1">
      <alignment horizontal="center" vertical="center"/>
    </xf>
    <xf numFmtId="176" fontId="14" fillId="2" borderId="28" xfId="0" applyNumberFormat="1" applyFont="1" applyFill="1" applyBorder="1" applyAlignment="1">
      <alignment horizontal="center" vertical="center"/>
    </xf>
    <xf numFmtId="176" fontId="14" fillId="2" borderId="29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178" fontId="24" fillId="0" borderId="24" xfId="0" applyNumberFormat="1" applyFont="1" applyBorder="1" applyAlignment="1">
      <alignment horizontal="center" vertical="center"/>
    </xf>
    <xf numFmtId="178" fontId="24" fillId="0" borderId="25" xfId="0" applyNumberFormat="1" applyFont="1" applyBorder="1" applyAlignment="1">
      <alignment horizontal="center" vertical="center"/>
    </xf>
    <xf numFmtId="178" fontId="24" fillId="0" borderId="26" xfId="0" applyNumberFormat="1" applyFont="1" applyBorder="1" applyAlignment="1">
      <alignment horizontal="center" vertical="center"/>
    </xf>
    <xf numFmtId="178" fontId="24" fillId="0" borderId="27" xfId="0" applyNumberFormat="1" applyFont="1" applyBorder="1" applyAlignment="1">
      <alignment horizontal="center" vertical="center"/>
    </xf>
    <xf numFmtId="178" fontId="24" fillId="0" borderId="28" xfId="0" applyNumberFormat="1" applyFont="1" applyBorder="1" applyAlignment="1">
      <alignment horizontal="center" vertical="center"/>
    </xf>
    <xf numFmtId="178" fontId="24" fillId="0" borderId="29" xfId="0" applyNumberFormat="1" applyFont="1" applyBorder="1" applyAlignment="1">
      <alignment horizontal="center" vertical="center"/>
    </xf>
    <xf numFmtId="178" fontId="14" fillId="2" borderId="24" xfId="0" applyNumberFormat="1" applyFont="1" applyFill="1" applyBorder="1" applyAlignment="1">
      <alignment horizontal="center" vertical="center"/>
    </xf>
    <xf numFmtId="178" fontId="14" fillId="2" borderId="25" xfId="0" applyNumberFormat="1" applyFont="1" applyFill="1" applyBorder="1" applyAlignment="1">
      <alignment horizontal="center" vertical="center"/>
    </xf>
    <xf numFmtId="178" fontId="14" fillId="2" borderId="26" xfId="0" applyNumberFormat="1" applyFont="1" applyFill="1" applyBorder="1" applyAlignment="1">
      <alignment horizontal="center" vertical="center"/>
    </xf>
    <xf numFmtId="178" fontId="14" fillId="2" borderId="27" xfId="0" applyNumberFormat="1" applyFont="1" applyFill="1" applyBorder="1" applyAlignment="1">
      <alignment horizontal="center" vertical="center"/>
    </xf>
    <xf numFmtId="178" fontId="14" fillId="2" borderId="28" xfId="0" applyNumberFormat="1" applyFont="1" applyFill="1" applyBorder="1" applyAlignment="1">
      <alignment horizontal="center" vertical="center"/>
    </xf>
    <xf numFmtId="178" fontId="14" fillId="2" borderId="29" xfId="0" applyNumberFormat="1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 shrinkToFit="1"/>
    </xf>
    <xf numFmtId="0" fontId="24" fillId="2" borderId="2" xfId="0" applyFont="1" applyFill="1" applyBorder="1" applyAlignment="1">
      <alignment horizontal="center" vertical="center" wrapText="1" shrinkToFit="1"/>
    </xf>
    <xf numFmtId="0" fontId="24" fillId="2" borderId="21" xfId="0" applyFont="1" applyFill="1" applyBorder="1" applyAlignment="1">
      <alignment horizontal="center" vertical="center" wrapText="1" shrinkToFit="1"/>
    </xf>
    <xf numFmtId="0" fontId="24" fillId="2" borderId="0" xfId="0" applyFont="1" applyFill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178" fontId="24" fillId="0" borderId="24" xfId="1" applyNumberFormat="1" applyFont="1" applyBorder="1" applyAlignment="1">
      <alignment horizontal="center" vertical="center"/>
    </xf>
    <xf numFmtId="178" fontId="24" fillId="0" borderId="25" xfId="1" applyNumberFormat="1" applyFont="1" applyBorder="1" applyAlignment="1">
      <alignment horizontal="center" vertical="center"/>
    </xf>
    <xf numFmtId="178" fontId="24" fillId="0" borderId="26" xfId="1" applyNumberFormat="1" applyFont="1" applyBorder="1" applyAlignment="1">
      <alignment horizontal="center" vertical="center"/>
    </xf>
    <xf numFmtId="178" fontId="24" fillId="0" borderId="27" xfId="1" applyNumberFormat="1" applyFont="1" applyBorder="1" applyAlignment="1">
      <alignment horizontal="center" vertical="center"/>
    </xf>
    <xf numFmtId="178" fontId="24" fillId="0" borderId="28" xfId="1" applyNumberFormat="1" applyFont="1" applyBorder="1" applyAlignment="1">
      <alignment horizontal="center" vertical="center"/>
    </xf>
    <xf numFmtId="178" fontId="24" fillId="0" borderId="29" xfId="1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left" vertical="center" indent="1"/>
    </xf>
    <xf numFmtId="0" fontId="14" fillId="2" borderId="33" xfId="0" applyFont="1" applyFill="1" applyBorder="1" applyAlignment="1">
      <alignment horizontal="left" vertical="center" indent="1"/>
    </xf>
    <xf numFmtId="0" fontId="14" fillId="2" borderId="34" xfId="0" applyFont="1" applyFill="1" applyBorder="1" applyAlignment="1">
      <alignment horizontal="left" vertical="center" indent="1"/>
    </xf>
    <xf numFmtId="0" fontId="14" fillId="2" borderId="69" xfId="0" applyFont="1" applyFill="1" applyBorder="1" applyAlignment="1">
      <alignment horizontal="center" vertical="center"/>
    </xf>
    <xf numFmtId="0" fontId="14" fillId="2" borderId="68" xfId="0" applyFont="1" applyFill="1" applyBorder="1" applyAlignment="1">
      <alignment horizontal="center" vertical="center"/>
    </xf>
    <xf numFmtId="0" fontId="14" fillId="2" borderId="70" xfId="0" applyFont="1" applyFill="1" applyBorder="1" applyAlignment="1">
      <alignment horizontal="center" vertical="center"/>
    </xf>
    <xf numFmtId="0" fontId="24" fillId="2" borderId="69" xfId="0" applyFont="1" applyFill="1" applyBorder="1" applyAlignment="1">
      <alignment horizontal="center" vertical="center"/>
    </xf>
    <xf numFmtId="0" fontId="24" fillId="2" borderId="68" xfId="0" applyFont="1" applyFill="1" applyBorder="1" applyAlignment="1">
      <alignment horizontal="center" vertical="center"/>
    </xf>
    <xf numFmtId="0" fontId="24" fillId="2" borderId="70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0" fontId="14" fillId="0" borderId="17" xfId="0" applyFont="1" applyBorder="1" applyAlignment="1">
      <alignment horizontal="left" vertical="center" wrapText="1" indent="1"/>
    </xf>
    <xf numFmtId="0" fontId="14" fillId="0" borderId="30" xfId="0" applyFont="1" applyBorder="1" applyAlignment="1">
      <alignment horizontal="left" vertical="center" wrapText="1" indent="1"/>
    </xf>
    <xf numFmtId="0" fontId="14" fillId="0" borderId="31" xfId="0" applyFont="1" applyBorder="1" applyAlignment="1">
      <alignment horizontal="left" vertical="center" wrapText="1" indent="1"/>
    </xf>
    <xf numFmtId="0" fontId="14" fillId="0" borderId="5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left" vertical="center" indent="1"/>
    </xf>
    <xf numFmtId="0" fontId="14" fillId="0" borderId="62" xfId="0" applyFont="1" applyBorder="1" applyAlignment="1">
      <alignment horizontal="left" vertical="center" indent="1"/>
    </xf>
    <xf numFmtId="0" fontId="14" fillId="0" borderId="63" xfId="0" applyFont="1" applyBorder="1" applyAlignment="1">
      <alignment horizontal="left" vertical="center" indent="1"/>
    </xf>
    <xf numFmtId="0" fontId="14" fillId="0" borderId="23" xfId="0" applyFont="1" applyBorder="1" applyAlignment="1">
      <alignment horizontal="left" vertical="center" indent="1"/>
    </xf>
    <xf numFmtId="0" fontId="14" fillId="0" borderId="2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 indent="1"/>
    </xf>
    <xf numFmtId="0" fontId="14" fillId="0" borderId="73" xfId="0" applyFont="1" applyBorder="1" applyAlignment="1">
      <alignment horizontal="left" vertical="center" wrapText="1" indent="1" shrinkToFit="1"/>
    </xf>
    <xf numFmtId="0" fontId="14" fillId="0" borderId="19" xfId="0" applyFont="1" applyBorder="1" applyAlignment="1">
      <alignment horizontal="left" vertical="center" wrapText="1" indent="1" shrinkToFit="1"/>
    </xf>
    <xf numFmtId="0" fontId="14" fillId="0" borderId="20" xfId="0" applyFont="1" applyBorder="1" applyAlignment="1">
      <alignment horizontal="left" vertical="center" wrapText="1" indent="1" shrinkToFit="1"/>
    </xf>
    <xf numFmtId="0" fontId="14" fillId="0" borderId="7" xfId="0" applyFont="1" applyBorder="1" applyAlignment="1">
      <alignment horizontal="left" vertical="center" wrapText="1" indent="1" shrinkToFit="1"/>
    </xf>
    <xf numFmtId="0" fontId="14" fillId="0" borderId="8" xfId="0" applyFont="1" applyBorder="1" applyAlignment="1">
      <alignment horizontal="left" vertical="center" wrapText="1" indent="1" shrinkToFit="1"/>
    </xf>
    <xf numFmtId="0" fontId="14" fillId="0" borderId="9" xfId="0" applyFont="1" applyBorder="1" applyAlignment="1">
      <alignment horizontal="left" vertical="center" wrapText="1" indent="1" shrinkToFit="1"/>
    </xf>
    <xf numFmtId="0" fontId="14" fillId="0" borderId="76" xfId="0" applyFont="1" applyBorder="1" applyAlignment="1">
      <alignment horizontal="left" vertical="center" wrapText="1" indent="1" shrinkToFit="1"/>
    </xf>
    <xf numFmtId="0" fontId="14" fillId="0" borderId="31" xfId="0" applyFont="1" applyBorder="1" applyAlignment="1">
      <alignment horizontal="left" vertical="center" wrapText="1" indent="1" shrinkToFit="1"/>
    </xf>
    <xf numFmtId="0" fontId="14" fillId="0" borderId="5" xfId="0" applyFont="1" applyBorder="1" applyAlignment="1">
      <alignment horizontal="left" vertical="center" wrapText="1" indent="1" shrinkToFit="1"/>
    </xf>
    <xf numFmtId="0" fontId="14" fillId="0" borderId="10" xfId="0" applyFont="1" applyBorder="1" applyAlignment="1">
      <alignment horizontal="left" vertical="center" wrapText="1" indent="1" shrinkToFit="1"/>
    </xf>
    <xf numFmtId="0" fontId="14" fillId="0" borderId="11" xfId="0" applyFont="1" applyBorder="1" applyAlignment="1">
      <alignment horizontal="left" vertical="center" wrapText="1" indent="1" shrinkToFit="1"/>
    </xf>
    <xf numFmtId="0" fontId="14" fillId="0" borderId="12" xfId="0" applyFont="1" applyBorder="1" applyAlignment="1">
      <alignment horizontal="left" vertical="center" wrapText="1" indent="1" shrinkToFit="1"/>
    </xf>
    <xf numFmtId="0" fontId="14" fillId="0" borderId="67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14" fillId="0" borderId="21" xfId="0" applyFont="1" applyBorder="1" applyAlignment="1">
      <alignment horizontal="left" vertical="center" wrapText="1" indent="1"/>
    </xf>
    <xf numFmtId="0" fontId="14" fillId="0" borderId="36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 wrapText="1" shrinkToFit="1"/>
    </xf>
    <xf numFmtId="0" fontId="14" fillId="0" borderId="36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67" xfId="0" applyFont="1" applyBorder="1" applyAlignment="1">
      <alignment horizontal="left" vertical="center" wrapText="1"/>
    </xf>
    <xf numFmtId="0" fontId="16" fillId="2" borderId="32" xfId="0" applyFont="1" applyFill="1" applyBorder="1" applyAlignment="1">
      <alignment horizontal="left" vertical="center" indent="1"/>
    </xf>
    <xf numFmtId="0" fontId="16" fillId="2" borderId="33" xfId="0" applyFont="1" applyFill="1" applyBorder="1" applyAlignment="1">
      <alignment horizontal="left" vertical="center" indent="1"/>
    </xf>
    <xf numFmtId="0" fontId="16" fillId="2" borderId="34" xfId="0" applyFont="1" applyFill="1" applyBorder="1" applyAlignment="1">
      <alignment horizontal="left" vertical="center" inden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 indent="1"/>
    </xf>
    <xf numFmtId="0" fontId="16" fillId="0" borderId="20" xfId="0" applyFont="1" applyBorder="1" applyAlignment="1">
      <alignment horizontal="left" vertical="center" wrapText="1" indent="1"/>
    </xf>
    <xf numFmtId="0" fontId="16" fillId="0" borderId="31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 indent="1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2" xfId="0" applyFont="1" applyBorder="1" applyAlignment="1">
      <alignment horizontal="left" vertical="center" wrapText="1" indent="1"/>
    </xf>
    <xf numFmtId="0" fontId="16" fillId="0" borderId="63" xfId="0" applyFont="1" applyBorder="1" applyAlignment="1">
      <alignment horizontal="left" vertical="center" wrapText="1" indent="1"/>
    </xf>
    <xf numFmtId="0" fontId="16" fillId="0" borderId="8" xfId="0" applyFont="1" applyBorder="1" applyAlignment="1">
      <alignment horizontal="left" vertical="center" wrapText="1" indent="1"/>
    </xf>
    <xf numFmtId="0" fontId="16" fillId="0" borderId="9" xfId="0" applyFont="1" applyBorder="1" applyAlignment="1">
      <alignment horizontal="left" vertical="center" wrapText="1" indent="1"/>
    </xf>
    <xf numFmtId="0" fontId="16" fillId="2" borderId="4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left" vertical="center" indent="1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 indent="1" shrinkToFit="1"/>
    </xf>
    <xf numFmtId="0" fontId="16" fillId="0" borderId="20" xfId="0" applyFont="1" applyBorder="1" applyAlignment="1">
      <alignment horizontal="left" vertical="center" wrapText="1" indent="1" shrinkToFit="1"/>
    </xf>
    <xf numFmtId="0" fontId="16" fillId="0" borderId="0" xfId="0" applyFont="1" applyAlignment="1">
      <alignment horizontal="left" vertical="center" wrapText="1" indent="1" shrinkToFit="1"/>
    </xf>
    <xf numFmtId="0" fontId="16" fillId="0" borderId="17" xfId="0" applyFont="1" applyBorder="1" applyAlignment="1">
      <alignment horizontal="left" vertical="center" wrapText="1" indent="1" shrinkToFit="1"/>
    </xf>
    <xf numFmtId="0" fontId="16" fillId="0" borderId="65" xfId="0" applyFont="1" applyBorder="1" applyAlignment="1">
      <alignment horizontal="left" vertical="center" wrapText="1" indent="1" shrinkToFit="1"/>
    </xf>
    <xf numFmtId="0" fontId="16" fillId="0" borderId="66" xfId="0" applyFont="1" applyBorder="1" applyAlignment="1">
      <alignment horizontal="left" vertical="center" wrapText="1" indent="1" shrinkToFit="1"/>
    </xf>
    <xf numFmtId="3" fontId="16" fillId="0" borderId="32" xfId="0" applyNumberFormat="1" applyFont="1" applyBorder="1" applyAlignment="1">
      <alignment horizontal="center" vertical="center"/>
    </xf>
    <xf numFmtId="3" fontId="16" fillId="0" borderId="33" xfId="0" applyNumberFormat="1" applyFont="1" applyBorder="1" applyAlignment="1">
      <alignment horizontal="center" vertical="center"/>
    </xf>
    <xf numFmtId="3" fontId="16" fillId="0" borderId="34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left" vertical="center" indent="1" shrinkToFit="1"/>
    </xf>
    <xf numFmtId="0" fontId="16" fillId="2" borderId="33" xfId="0" applyFont="1" applyFill="1" applyBorder="1" applyAlignment="1">
      <alignment horizontal="left" vertical="center" indent="1" shrinkToFit="1"/>
    </xf>
    <xf numFmtId="0" fontId="16" fillId="2" borderId="34" xfId="0" applyFont="1" applyFill="1" applyBorder="1" applyAlignment="1">
      <alignment horizontal="left" vertical="center" indent="1" shrinkToFit="1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indent="1"/>
    </xf>
    <xf numFmtId="0" fontId="16" fillId="0" borderId="35" xfId="0" applyFont="1" applyBorder="1" applyAlignment="1">
      <alignment horizontal="center" vertical="center"/>
    </xf>
    <xf numFmtId="38" fontId="16" fillId="0" borderId="35" xfId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indent="1"/>
    </xf>
    <xf numFmtId="38" fontId="16" fillId="0" borderId="7" xfId="1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38" fontId="16" fillId="0" borderId="9" xfId="1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indent="1"/>
    </xf>
    <xf numFmtId="0" fontId="16" fillId="0" borderId="11" xfId="0" applyFont="1" applyBorder="1" applyAlignment="1">
      <alignment horizontal="left" vertical="center" indent="1"/>
    </xf>
    <xf numFmtId="0" fontId="16" fillId="0" borderId="12" xfId="0" applyFont="1" applyBorder="1" applyAlignment="1">
      <alignment horizontal="left" vertical="center" indent="1"/>
    </xf>
    <xf numFmtId="38" fontId="21" fillId="0" borderId="58" xfId="0" applyNumberFormat="1" applyFont="1" applyBorder="1" applyAlignment="1">
      <alignment horizontal="center" vertical="center"/>
    </xf>
    <xf numFmtId="38" fontId="21" fillId="0" borderId="59" xfId="0" applyNumberFormat="1" applyFont="1" applyBorder="1" applyAlignment="1">
      <alignment horizontal="center" vertical="center"/>
    </xf>
    <xf numFmtId="38" fontId="21" fillId="0" borderId="60" xfId="0" applyNumberFormat="1" applyFont="1" applyBorder="1" applyAlignment="1">
      <alignment horizontal="center" vertical="center"/>
    </xf>
    <xf numFmtId="38" fontId="21" fillId="0" borderId="58" xfId="1" applyFont="1" applyBorder="1" applyAlignment="1">
      <alignment horizontal="center" vertical="center"/>
    </xf>
    <xf numFmtId="38" fontId="21" fillId="0" borderId="59" xfId="1" applyFont="1" applyBorder="1" applyAlignment="1">
      <alignment horizontal="center" vertical="center"/>
    </xf>
    <xf numFmtId="38" fontId="21" fillId="0" borderId="60" xfId="1" applyFont="1" applyBorder="1" applyAlignment="1">
      <alignment horizontal="center" vertical="center"/>
    </xf>
    <xf numFmtId="38" fontId="21" fillId="0" borderId="7" xfId="0" applyNumberFormat="1" applyFont="1" applyBorder="1" applyAlignment="1">
      <alignment horizontal="center" vertical="center"/>
    </xf>
    <xf numFmtId="38" fontId="21" fillId="0" borderId="8" xfId="0" applyNumberFormat="1" applyFont="1" applyBorder="1" applyAlignment="1">
      <alignment horizontal="center" vertical="center"/>
    </xf>
    <xf numFmtId="38" fontId="21" fillId="0" borderId="9" xfId="0" applyNumberFormat="1" applyFont="1" applyBorder="1" applyAlignment="1">
      <alignment horizontal="center" vertical="center"/>
    </xf>
    <xf numFmtId="38" fontId="21" fillId="0" borderId="7" xfId="1" applyFont="1" applyBorder="1" applyAlignment="1">
      <alignment horizontal="center" vertical="center"/>
    </xf>
    <xf numFmtId="38" fontId="21" fillId="0" borderId="8" xfId="1" applyFont="1" applyBorder="1" applyAlignment="1">
      <alignment horizontal="center" vertical="center"/>
    </xf>
    <xf numFmtId="38" fontId="21" fillId="0" borderId="9" xfId="1" applyFont="1" applyBorder="1" applyAlignment="1">
      <alignment horizontal="center" vertical="center"/>
    </xf>
    <xf numFmtId="38" fontId="21" fillId="0" borderId="13" xfId="0" applyNumberFormat="1" applyFont="1" applyBorder="1" applyAlignment="1">
      <alignment horizontal="center" vertical="center"/>
    </xf>
    <xf numFmtId="38" fontId="21" fillId="0" borderId="14" xfId="0" applyNumberFormat="1" applyFont="1" applyBorder="1" applyAlignment="1">
      <alignment horizontal="center" vertical="center"/>
    </xf>
    <xf numFmtId="38" fontId="21" fillId="0" borderId="15" xfId="0" applyNumberFormat="1" applyFont="1" applyBorder="1" applyAlignment="1">
      <alignment horizontal="center" vertical="center"/>
    </xf>
    <xf numFmtId="38" fontId="21" fillId="0" borderId="13" xfId="1" applyFont="1" applyBorder="1" applyAlignment="1">
      <alignment horizontal="center" vertical="center"/>
    </xf>
    <xf numFmtId="38" fontId="21" fillId="0" borderId="14" xfId="1" applyFont="1" applyBorder="1" applyAlignment="1">
      <alignment horizontal="center" vertical="center"/>
    </xf>
    <xf numFmtId="38" fontId="21" fillId="0" borderId="15" xfId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38" fontId="16" fillId="0" borderId="10" xfId="1" applyFont="1" applyBorder="1" applyAlignment="1">
      <alignment horizontal="center" vertical="center"/>
    </xf>
    <xf numFmtId="38" fontId="16" fillId="0" borderId="11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38" fontId="21" fillId="0" borderId="10" xfId="0" applyNumberFormat="1" applyFont="1" applyBorder="1" applyAlignment="1">
      <alignment horizontal="center" vertical="center"/>
    </xf>
    <xf numFmtId="38" fontId="21" fillId="0" borderId="11" xfId="0" applyNumberFormat="1" applyFont="1" applyBorder="1" applyAlignment="1">
      <alignment horizontal="center" vertical="center"/>
    </xf>
    <xf numFmtId="38" fontId="21" fillId="0" borderId="12" xfId="0" applyNumberFormat="1" applyFont="1" applyBorder="1" applyAlignment="1">
      <alignment horizontal="center" vertical="center"/>
    </xf>
    <xf numFmtId="38" fontId="21" fillId="0" borderId="10" xfId="1" applyFont="1" applyBorder="1" applyAlignment="1">
      <alignment horizontal="center" vertical="center"/>
    </xf>
    <xf numFmtId="38" fontId="21" fillId="0" borderId="11" xfId="1" applyFont="1" applyBorder="1" applyAlignment="1">
      <alignment horizontal="center" vertical="center"/>
    </xf>
    <xf numFmtId="38" fontId="21" fillId="0" borderId="12" xfId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38" fontId="16" fillId="0" borderId="13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38" fontId="16" fillId="0" borderId="15" xfId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center" inden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38" fontId="21" fillId="0" borderId="24" xfId="0" applyNumberFormat="1" applyFont="1" applyBorder="1" applyAlignment="1">
      <alignment horizontal="center" vertical="center"/>
    </xf>
    <xf numFmtId="38" fontId="21" fillId="0" borderId="25" xfId="0" applyNumberFormat="1" applyFont="1" applyBorder="1" applyAlignment="1">
      <alignment horizontal="center" vertical="center"/>
    </xf>
    <xf numFmtId="38" fontId="21" fillId="0" borderId="2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0" borderId="31" xfId="0" applyFont="1" applyBorder="1" applyAlignment="1">
      <alignment horizontal="left" vertical="center" indent="1"/>
    </xf>
    <xf numFmtId="0" fontId="16" fillId="0" borderId="31" xfId="0" applyFont="1" applyBorder="1" applyAlignment="1">
      <alignment horizontal="right" vertical="center" indent="1"/>
    </xf>
    <xf numFmtId="0" fontId="16" fillId="2" borderId="2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21" xfId="0" applyFont="1" applyFill="1" applyBorder="1" applyAlignment="1">
      <alignment horizontal="center" vertical="center" wrapText="1" shrinkToFit="1"/>
    </xf>
    <xf numFmtId="0" fontId="16" fillId="2" borderId="27" xfId="0" applyFont="1" applyFill="1" applyBorder="1" applyAlignment="1">
      <alignment horizontal="center" vertical="center" wrapText="1" shrinkToFit="1"/>
    </xf>
    <xf numFmtId="0" fontId="16" fillId="2" borderId="28" xfId="0" applyFont="1" applyFill="1" applyBorder="1" applyAlignment="1">
      <alignment horizontal="center" vertical="center" wrapText="1" shrinkToFit="1"/>
    </xf>
    <xf numFmtId="0" fontId="16" fillId="2" borderId="29" xfId="0" applyFont="1" applyFill="1" applyBorder="1" applyAlignment="1">
      <alignment horizontal="center" vertical="center" wrapText="1" shrinkToFit="1"/>
    </xf>
    <xf numFmtId="0" fontId="16" fillId="0" borderId="2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38" fontId="16" fillId="0" borderId="24" xfId="0" applyNumberFormat="1" applyFont="1" applyBorder="1" applyAlignment="1">
      <alignment horizontal="center" vertical="center"/>
    </xf>
    <xf numFmtId="38" fontId="16" fillId="0" borderId="25" xfId="0" applyNumberFormat="1" applyFont="1" applyBorder="1" applyAlignment="1">
      <alignment horizontal="center" vertical="center"/>
    </xf>
    <xf numFmtId="38" fontId="16" fillId="0" borderId="26" xfId="0" applyNumberFormat="1" applyFont="1" applyBorder="1" applyAlignment="1">
      <alignment horizontal="center" vertical="center"/>
    </xf>
    <xf numFmtId="38" fontId="16" fillId="0" borderId="58" xfId="1" applyFont="1" applyBorder="1" applyAlignment="1">
      <alignment horizontal="center" vertical="center"/>
    </xf>
    <xf numFmtId="38" fontId="16" fillId="0" borderId="59" xfId="1" applyFont="1" applyBorder="1" applyAlignment="1">
      <alignment horizontal="center" vertical="center"/>
    </xf>
    <xf numFmtId="38" fontId="16" fillId="0" borderId="60" xfId="1" applyFont="1" applyBorder="1" applyAlignment="1">
      <alignment horizontal="center" vertical="center"/>
    </xf>
    <xf numFmtId="38" fontId="16" fillId="0" borderId="7" xfId="0" applyNumberFormat="1" applyFont="1" applyBorder="1" applyAlignment="1">
      <alignment horizontal="center" vertical="center"/>
    </xf>
    <xf numFmtId="38" fontId="16" fillId="0" borderId="8" xfId="0" applyNumberFormat="1" applyFont="1" applyBorder="1" applyAlignment="1">
      <alignment horizontal="center" vertical="center"/>
    </xf>
    <xf numFmtId="38" fontId="16" fillId="0" borderId="9" xfId="0" applyNumberFormat="1" applyFont="1" applyBorder="1" applyAlignment="1">
      <alignment horizontal="center" vertical="center"/>
    </xf>
    <xf numFmtId="38" fontId="16" fillId="0" borderId="13" xfId="0" applyNumberFormat="1" applyFont="1" applyBorder="1" applyAlignment="1">
      <alignment horizontal="center" vertical="center"/>
    </xf>
    <xf numFmtId="38" fontId="16" fillId="0" borderId="14" xfId="0" applyNumberFormat="1" applyFont="1" applyBorder="1" applyAlignment="1">
      <alignment horizontal="center" vertical="center"/>
    </xf>
    <xf numFmtId="38" fontId="16" fillId="0" borderId="15" xfId="0" applyNumberFormat="1" applyFont="1" applyBorder="1" applyAlignment="1">
      <alignment horizontal="center" vertical="center"/>
    </xf>
    <xf numFmtId="38" fontId="16" fillId="0" borderId="58" xfId="0" applyNumberFormat="1" applyFont="1" applyBorder="1" applyAlignment="1">
      <alignment horizontal="center" vertical="center"/>
    </xf>
    <xf numFmtId="38" fontId="16" fillId="0" borderId="59" xfId="0" applyNumberFormat="1" applyFont="1" applyBorder="1" applyAlignment="1">
      <alignment horizontal="center" vertical="center"/>
    </xf>
    <xf numFmtId="38" fontId="16" fillId="0" borderId="60" xfId="0" applyNumberFormat="1" applyFont="1" applyBorder="1" applyAlignment="1">
      <alignment horizontal="center" vertical="center"/>
    </xf>
    <xf numFmtId="38" fontId="16" fillId="0" borderId="10" xfId="0" applyNumberFormat="1" applyFont="1" applyBorder="1" applyAlignment="1">
      <alignment horizontal="center" vertical="center"/>
    </xf>
    <xf numFmtId="38" fontId="16" fillId="0" borderId="11" xfId="0" applyNumberFormat="1" applyFont="1" applyBorder="1" applyAlignment="1">
      <alignment horizontal="center" vertical="center"/>
    </xf>
    <xf numFmtId="38" fontId="16" fillId="0" borderId="12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3" fontId="15" fillId="0" borderId="32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38" fontId="15" fillId="0" borderId="35" xfId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8" fontId="15" fillId="0" borderId="7" xfId="1" applyFont="1" applyBorder="1" applyAlignment="1">
      <alignment horizontal="center" vertical="center"/>
    </xf>
    <xf numFmtId="38" fontId="15" fillId="0" borderId="8" xfId="1" applyFont="1" applyBorder="1" applyAlignment="1">
      <alignment horizontal="center" vertical="center"/>
    </xf>
    <xf numFmtId="38" fontId="15" fillId="0" borderId="9" xfId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38" fontId="15" fillId="0" borderId="13" xfId="1" applyFont="1" applyBorder="1" applyAlignment="1">
      <alignment horizontal="center" vertical="center"/>
    </xf>
    <xf numFmtId="38" fontId="15" fillId="0" borderId="14" xfId="1" applyFont="1" applyBorder="1" applyAlignment="1">
      <alignment horizontal="center" vertical="center"/>
    </xf>
    <xf numFmtId="38" fontId="15" fillId="0" borderId="15" xfId="1" applyFont="1" applyBorder="1" applyAlignment="1">
      <alignment horizontal="center" vertical="center"/>
    </xf>
    <xf numFmtId="38" fontId="15" fillId="0" borderId="18" xfId="1" applyFont="1" applyBorder="1" applyAlignment="1">
      <alignment horizontal="center" vertical="center"/>
    </xf>
    <xf numFmtId="38" fontId="15" fillId="0" borderId="19" xfId="1" applyFont="1" applyBorder="1" applyAlignment="1">
      <alignment horizontal="center" vertical="center"/>
    </xf>
    <xf numFmtId="38" fontId="15" fillId="0" borderId="20" xfId="1" applyFont="1" applyBorder="1" applyAlignment="1">
      <alignment horizontal="center" vertical="center"/>
    </xf>
    <xf numFmtId="38" fontId="15" fillId="0" borderId="13" xfId="0" applyNumberFormat="1" applyFont="1" applyBorder="1" applyAlignment="1">
      <alignment horizontal="center" vertical="center"/>
    </xf>
    <xf numFmtId="38" fontId="15" fillId="0" borderId="14" xfId="0" applyNumberFormat="1" applyFont="1" applyBorder="1" applyAlignment="1">
      <alignment horizontal="center" vertical="center"/>
    </xf>
    <xf numFmtId="38" fontId="15" fillId="0" borderId="15" xfId="0" applyNumberFormat="1" applyFont="1" applyBorder="1" applyAlignment="1">
      <alignment horizontal="center" vertical="center"/>
    </xf>
    <xf numFmtId="38" fontId="15" fillId="0" borderId="58" xfId="1" applyFont="1" applyBorder="1" applyAlignment="1">
      <alignment horizontal="center" vertical="center"/>
    </xf>
    <xf numFmtId="38" fontId="15" fillId="0" borderId="59" xfId="1" applyFont="1" applyBorder="1" applyAlignment="1">
      <alignment horizontal="center" vertical="center"/>
    </xf>
    <xf numFmtId="38" fontId="15" fillId="0" borderId="60" xfId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center" vertical="center"/>
    </xf>
    <xf numFmtId="38" fontId="15" fillId="0" borderId="8" xfId="0" applyNumberFormat="1" applyFont="1" applyBorder="1" applyAlignment="1">
      <alignment horizontal="center" vertical="center"/>
    </xf>
    <xf numFmtId="38" fontId="15" fillId="0" borderId="9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38" fontId="15" fillId="0" borderId="58" xfId="0" applyNumberFormat="1" applyFont="1" applyBorder="1" applyAlignment="1">
      <alignment horizontal="center" vertical="center"/>
    </xf>
    <xf numFmtId="38" fontId="15" fillId="0" borderId="59" xfId="0" applyNumberFormat="1" applyFont="1" applyBorder="1" applyAlignment="1">
      <alignment horizontal="center" vertical="center"/>
    </xf>
    <xf numFmtId="38" fontId="15" fillId="0" borderId="60" xfId="0" applyNumberFormat="1" applyFont="1" applyBorder="1" applyAlignment="1">
      <alignment horizontal="center" vertical="center"/>
    </xf>
    <xf numFmtId="38" fontId="15" fillId="0" borderId="6" xfId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38" fontId="15" fillId="0" borderId="10" xfId="0" applyNumberFormat="1" applyFont="1" applyBorder="1" applyAlignment="1">
      <alignment horizontal="center" vertical="center"/>
    </xf>
    <xf numFmtId="38" fontId="15" fillId="0" borderId="11" xfId="0" applyNumberFormat="1" applyFont="1" applyBorder="1" applyAlignment="1">
      <alignment horizontal="center" vertical="center"/>
    </xf>
    <xf numFmtId="38" fontId="15" fillId="0" borderId="12" xfId="0" applyNumberFormat="1" applyFont="1" applyBorder="1" applyAlignment="1">
      <alignment horizontal="center" vertical="center"/>
    </xf>
    <xf numFmtId="38" fontId="15" fillId="0" borderId="10" xfId="1" applyFont="1" applyBorder="1" applyAlignment="1">
      <alignment horizontal="center" vertical="center"/>
    </xf>
    <xf numFmtId="38" fontId="15" fillId="0" borderId="11" xfId="1" applyFont="1" applyBorder="1" applyAlignment="1">
      <alignment horizontal="center" vertical="center"/>
    </xf>
    <xf numFmtId="38" fontId="15" fillId="0" borderId="12" xfId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indent="1" shrinkToFit="1"/>
    </xf>
    <xf numFmtId="0" fontId="17" fillId="0" borderId="8" xfId="0" applyFont="1" applyBorder="1" applyAlignment="1">
      <alignment horizontal="left" vertical="center" indent="1" shrinkToFit="1"/>
    </xf>
    <xf numFmtId="0" fontId="17" fillId="0" borderId="9" xfId="0" applyFont="1" applyBorder="1" applyAlignment="1">
      <alignment horizontal="left" vertical="center" indent="1" shrinkToFit="1"/>
    </xf>
    <xf numFmtId="0" fontId="17" fillId="0" borderId="7" xfId="0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17" fillId="0" borderId="9" xfId="0" applyFont="1" applyBorder="1" applyAlignment="1">
      <alignment horizontal="left" vertical="center" wrapText="1" indent="1"/>
    </xf>
    <xf numFmtId="0" fontId="17" fillId="0" borderId="10" xfId="0" applyFont="1" applyBorder="1" applyAlignment="1">
      <alignment horizontal="left" vertical="center" wrapText="1" indent="1"/>
    </xf>
    <xf numFmtId="0" fontId="17" fillId="0" borderId="11" xfId="0" applyFont="1" applyBorder="1" applyAlignment="1">
      <alignment horizontal="left" vertical="center" wrapText="1" indent="1"/>
    </xf>
    <xf numFmtId="0" fontId="17" fillId="0" borderId="12" xfId="0" applyFont="1" applyBorder="1" applyAlignment="1">
      <alignment horizontal="left" vertical="center" wrapText="1" indent="1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7" fillId="0" borderId="61" xfId="0" applyFont="1" applyBorder="1" applyAlignment="1">
      <alignment horizontal="left" vertical="center" wrapText="1" indent="1"/>
    </xf>
    <xf numFmtId="0" fontId="17" fillId="0" borderId="62" xfId="0" applyFont="1" applyBorder="1" applyAlignment="1">
      <alignment horizontal="left" vertical="center" wrapText="1" indent="1"/>
    </xf>
    <xf numFmtId="0" fontId="17" fillId="0" borderId="63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indent="1"/>
    </xf>
    <xf numFmtId="0" fontId="17" fillId="0" borderId="8" xfId="0" applyFont="1" applyBorder="1" applyAlignment="1">
      <alignment horizontal="left" vertical="center" indent="1"/>
    </xf>
    <xf numFmtId="0" fontId="17" fillId="0" borderId="9" xfId="0" applyFont="1" applyBorder="1" applyAlignment="1">
      <alignment horizontal="left" vertical="center" indent="1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left" vertical="center" indent="1"/>
    </xf>
    <xf numFmtId="0" fontId="17" fillId="2" borderId="33" xfId="0" applyFont="1" applyFill="1" applyBorder="1" applyAlignment="1">
      <alignment horizontal="left" vertical="center" indent="1"/>
    </xf>
    <xf numFmtId="0" fontId="17" fillId="2" borderId="34" xfId="0" applyFont="1" applyFill="1" applyBorder="1" applyAlignment="1">
      <alignment horizontal="left" vertical="center" indent="1"/>
    </xf>
    <xf numFmtId="0" fontId="15" fillId="2" borderId="32" xfId="0" applyFont="1" applyFill="1" applyBorder="1" applyAlignment="1">
      <alignment horizontal="left" vertical="center" indent="1"/>
    </xf>
    <xf numFmtId="0" fontId="15" fillId="2" borderId="33" xfId="0" applyFont="1" applyFill="1" applyBorder="1" applyAlignment="1">
      <alignment horizontal="left" vertical="center" indent="1"/>
    </xf>
    <xf numFmtId="0" fontId="15" fillId="2" borderId="34" xfId="0" applyFont="1" applyFill="1" applyBorder="1" applyAlignment="1">
      <alignment horizontal="left" vertical="center" indent="1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left" vertical="center"/>
    </xf>
    <xf numFmtId="0" fontId="17" fillId="3" borderId="61" xfId="0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center" vertical="center"/>
    </xf>
    <xf numFmtId="0" fontId="17" fillId="3" borderId="63" xfId="0" applyFont="1" applyFill="1" applyBorder="1" applyAlignment="1">
      <alignment horizontal="center" vertical="center"/>
    </xf>
    <xf numFmtId="0" fontId="17" fillId="2" borderId="61" xfId="0" applyFont="1" applyFill="1" applyBorder="1" applyAlignment="1">
      <alignment horizontal="center" vertical="center"/>
    </xf>
    <xf numFmtId="0" fontId="17" fillId="2" borderId="62" xfId="0" applyFont="1" applyFill="1" applyBorder="1" applyAlignment="1">
      <alignment horizontal="center" vertical="center"/>
    </xf>
    <xf numFmtId="0" fontId="17" fillId="2" borderId="63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3" fontId="15" fillId="0" borderId="43" xfId="0" applyNumberFormat="1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7" fillId="3" borderId="47" xfId="0" applyFont="1" applyFill="1" applyBorder="1" applyAlignment="1">
      <alignment horizontal="left" vertical="center"/>
    </xf>
    <xf numFmtId="0" fontId="17" fillId="3" borderId="48" xfId="0" applyFont="1" applyFill="1" applyBorder="1" applyAlignment="1">
      <alignment horizontal="left" vertical="center"/>
    </xf>
    <xf numFmtId="0" fontId="17" fillId="3" borderId="49" xfId="0" applyFont="1" applyFill="1" applyBorder="1" applyAlignment="1">
      <alignment horizontal="left" vertical="center"/>
    </xf>
    <xf numFmtId="0" fontId="15" fillId="0" borderId="42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1" xfId="0" applyFont="1" applyBorder="1" applyAlignment="1">
      <alignment horizontal="left" vertical="center" indent="1"/>
    </xf>
    <xf numFmtId="0" fontId="17" fillId="0" borderId="62" xfId="0" applyFont="1" applyBorder="1" applyAlignment="1">
      <alignment horizontal="left" vertical="center" indent="1"/>
    </xf>
    <xf numFmtId="0" fontId="17" fillId="0" borderId="63" xfId="0" applyFont="1" applyBorder="1" applyAlignment="1">
      <alignment horizontal="left" vertical="center" indent="1"/>
    </xf>
    <xf numFmtId="0" fontId="17" fillId="0" borderId="40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indent="1"/>
    </xf>
    <xf numFmtId="0" fontId="17" fillId="0" borderId="11" xfId="0" applyFont="1" applyBorder="1" applyAlignment="1">
      <alignment horizontal="left" vertical="center" indent="1"/>
    </xf>
    <xf numFmtId="0" fontId="17" fillId="0" borderId="12" xfId="0" applyFont="1" applyBorder="1" applyAlignment="1">
      <alignment horizontal="left" vertical="center" indent="1"/>
    </xf>
    <xf numFmtId="0" fontId="17" fillId="0" borderId="36" xfId="0" applyFont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left" vertical="center"/>
    </xf>
    <xf numFmtId="0" fontId="15" fillId="2" borderId="33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0" fontId="15" fillId="2" borderId="55" xfId="0" applyFont="1" applyFill="1" applyBorder="1">
      <alignment vertical="center"/>
    </xf>
    <xf numFmtId="0" fontId="15" fillId="2" borderId="56" xfId="0" applyFont="1" applyFill="1" applyBorder="1">
      <alignment vertical="center"/>
    </xf>
    <xf numFmtId="0" fontId="15" fillId="2" borderId="57" xfId="0" applyFont="1" applyFill="1" applyBorder="1">
      <alignment vertical="center"/>
    </xf>
    <xf numFmtId="0" fontId="18" fillId="0" borderId="2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5" fillId="3" borderId="23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left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1" fillId="3" borderId="47" xfId="0" applyFont="1" applyFill="1" applyBorder="1" applyAlignment="1">
      <alignment horizontal="left" vertical="center"/>
    </xf>
    <xf numFmtId="0" fontId="11" fillId="3" borderId="48" xfId="0" applyFont="1" applyFill="1" applyBorder="1" applyAlignment="1">
      <alignment horizontal="left" vertical="center"/>
    </xf>
    <xf numFmtId="0" fontId="11" fillId="3" borderId="4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3" fontId="9" fillId="0" borderId="43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11" fillId="0" borderId="3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38" fontId="9" fillId="0" borderId="35" xfId="1" applyFont="1" applyBorder="1" applyAlignment="1">
      <alignment horizontal="center" vertical="center"/>
    </xf>
    <xf numFmtId="0" fontId="10" fillId="0" borderId="31" xfId="0" applyFont="1" applyBorder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10" fillId="0" borderId="31" xfId="0" applyFont="1" applyBorder="1" applyAlignment="1">
      <alignment horizontal="left" vertical="center" indent="1"/>
    </xf>
    <xf numFmtId="0" fontId="11" fillId="0" borderId="4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38" fontId="9" fillId="0" borderId="7" xfId="0" applyNumberFormat="1" applyFont="1" applyBorder="1" applyAlignment="1">
      <alignment horizontal="center" vertical="center"/>
    </xf>
    <xf numFmtId="38" fontId="9" fillId="0" borderId="27" xfId="0" applyNumberFormat="1" applyFont="1" applyBorder="1" applyAlignment="1">
      <alignment horizontal="center" vertical="center"/>
    </xf>
    <xf numFmtId="38" fontId="9" fillId="0" borderId="27" xfId="1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38" fontId="9" fillId="0" borderId="29" xfId="1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38" fontId="9" fillId="0" borderId="58" xfId="1" applyFont="1" applyBorder="1" applyAlignment="1">
      <alignment horizontal="center" vertical="center"/>
    </xf>
    <xf numFmtId="38" fontId="9" fillId="0" borderId="59" xfId="1" applyFont="1" applyBorder="1" applyAlignment="1">
      <alignment horizontal="center" vertical="center"/>
    </xf>
    <xf numFmtId="38" fontId="9" fillId="0" borderId="60" xfId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55" xfId="0" applyFont="1" applyFill="1" applyBorder="1">
      <alignment vertical="center"/>
    </xf>
    <xf numFmtId="0" fontId="9" fillId="2" borderId="56" xfId="0" applyFont="1" applyFill="1" applyBorder="1">
      <alignment vertical="center"/>
    </xf>
    <xf numFmtId="0" fontId="9" fillId="2" borderId="57" xfId="0" applyFont="1" applyFill="1" applyBorder="1">
      <alignment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8" fontId="9" fillId="0" borderId="16" xfId="0" applyNumberFormat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9" fillId="0" borderId="30" xfId="0" applyNumberFormat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38" fontId="9" fillId="0" borderId="31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24" xfId="0" applyNumberFormat="1" applyFont="1" applyBorder="1" applyAlignment="1">
      <alignment horizontal="center" vertical="center"/>
    </xf>
    <xf numFmtId="38" fontId="9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38" fontId="3" fillId="0" borderId="24" xfId="0" applyNumberFormat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2" borderId="2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30" xfId="0" applyFont="1" applyFill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38" fontId="3" fillId="0" borderId="30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38" fontId="3" fillId="0" borderId="27" xfId="0" applyNumberFormat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4" fillId="0" borderId="25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7" fontId="14" fillId="0" borderId="24" xfId="0" applyNumberFormat="1" applyFont="1" applyFill="1" applyBorder="1" applyAlignment="1">
      <alignment horizontal="center" vertical="center"/>
    </xf>
    <xf numFmtId="177" fontId="14" fillId="0" borderId="25" xfId="0" applyNumberFormat="1" applyFont="1" applyFill="1" applyBorder="1" applyAlignment="1">
      <alignment horizontal="center" vertical="center"/>
    </xf>
    <xf numFmtId="177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14" fillId="0" borderId="28" xfId="0" applyNumberFormat="1" applyFont="1" applyFill="1" applyBorder="1" applyAlignment="1">
      <alignment horizontal="center" vertical="center"/>
    </xf>
    <xf numFmtId="176" fontId="14" fillId="0" borderId="29" xfId="0" applyNumberFormat="1" applyFont="1" applyFill="1" applyBorder="1" applyAlignment="1">
      <alignment horizontal="center" vertical="center"/>
    </xf>
    <xf numFmtId="177" fontId="14" fillId="0" borderId="27" xfId="0" applyNumberFormat="1" applyFont="1" applyFill="1" applyBorder="1" applyAlignment="1">
      <alignment horizontal="center" vertical="center"/>
    </xf>
    <xf numFmtId="177" fontId="14" fillId="0" borderId="28" xfId="0" applyNumberFormat="1" applyFont="1" applyFill="1" applyBorder="1" applyAlignment="1">
      <alignment horizontal="center" vertical="center"/>
    </xf>
    <xf numFmtId="177" fontId="14" fillId="0" borderId="2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2EFDA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3112-8F53-4687-ABBA-A14F54D3CB9A}">
  <sheetPr>
    <pageSetUpPr fitToPage="1"/>
  </sheetPr>
  <dimension ref="A1:AR78"/>
  <sheetViews>
    <sheetView tabSelected="1" topLeftCell="A40" zoomScaleNormal="100" zoomScaleSheetLayoutView="70" workbookViewId="0">
      <selection activeCell="AC46" sqref="AC46"/>
    </sheetView>
  </sheetViews>
  <sheetFormatPr defaultColWidth="9" defaultRowHeight="16.5" x14ac:dyDescent="0.15"/>
  <cols>
    <col min="1" max="44" width="4.125" style="17" customWidth="1"/>
    <col min="45" max="100" width="3.5" style="17" customWidth="1"/>
    <col min="101" max="16384" width="9" style="17"/>
  </cols>
  <sheetData>
    <row r="1" spans="1:44" ht="12" customHeight="1" x14ac:dyDescent="0.15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4" ht="12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</row>
    <row r="3" spans="1:44" ht="12" customHeight="1" x14ac:dyDescent="0.15">
      <c r="A3" s="60" t="s">
        <v>155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spans="1:44" ht="16.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56"/>
      <c r="AD4" s="56"/>
      <c r="AE4" s="56"/>
      <c r="AF4" s="56"/>
      <c r="AG4" s="56"/>
      <c r="AH4" s="56"/>
      <c r="AI4" s="56"/>
      <c r="AJ4" s="62" t="s">
        <v>217</v>
      </c>
      <c r="AK4" s="62"/>
      <c r="AL4" s="62"/>
      <c r="AM4" s="62"/>
      <c r="AN4" s="62"/>
      <c r="AO4" s="62"/>
      <c r="AP4" s="62"/>
      <c r="AQ4" s="62"/>
      <c r="AR4" s="62"/>
    </row>
    <row r="5" spans="1:44" ht="30" customHeight="1" x14ac:dyDescent="0.15">
      <c r="A5" s="63" t="s">
        <v>0</v>
      </c>
      <c r="B5" s="63"/>
      <c r="C5" s="63"/>
      <c r="D5" s="63"/>
      <c r="E5" s="63" t="s">
        <v>25</v>
      </c>
      <c r="F5" s="63"/>
      <c r="G5" s="63"/>
      <c r="H5" s="63"/>
      <c r="I5" s="66" t="s">
        <v>19</v>
      </c>
      <c r="J5" s="67"/>
      <c r="K5" s="67"/>
      <c r="L5" s="68"/>
      <c r="M5" s="63" t="s">
        <v>194</v>
      </c>
      <c r="N5" s="63"/>
      <c r="O5" s="63"/>
      <c r="P5" s="63"/>
      <c r="Q5" s="63" t="s">
        <v>3</v>
      </c>
      <c r="R5" s="63"/>
      <c r="S5" s="63"/>
      <c r="T5" s="63"/>
      <c r="U5" s="69" t="s">
        <v>180</v>
      </c>
      <c r="V5" s="70"/>
      <c r="W5" s="70"/>
      <c r="X5" s="70"/>
      <c r="Y5" s="70"/>
      <c r="Z5" s="70"/>
      <c r="AA5" s="70"/>
      <c r="AB5" s="71"/>
      <c r="AC5" s="69" t="s">
        <v>179</v>
      </c>
      <c r="AD5" s="70"/>
      <c r="AE5" s="70"/>
      <c r="AF5" s="70"/>
      <c r="AG5" s="70"/>
      <c r="AH5" s="70"/>
      <c r="AI5" s="70"/>
      <c r="AJ5" s="71"/>
      <c r="AK5" s="69" t="s">
        <v>181</v>
      </c>
      <c r="AL5" s="70"/>
      <c r="AM5" s="70"/>
      <c r="AN5" s="70"/>
      <c r="AO5" s="70"/>
      <c r="AP5" s="70"/>
      <c r="AQ5" s="70"/>
      <c r="AR5" s="71"/>
    </row>
    <row r="6" spans="1:44" ht="30" customHeight="1" x14ac:dyDescent="0.15">
      <c r="A6" s="64"/>
      <c r="B6" s="64"/>
      <c r="C6" s="64"/>
      <c r="D6" s="64"/>
      <c r="E6" s="64"/>
      <c r="F6" s="64"/>
      <c r="G6" s="64"/>
      <c r="H6" s="64"/>
      <c r="I6" s="78" t="s">
        <v>7</v>
      </c>
      <c r="J6" s="79"/>
      <c r="K6" s="79"/>
      <c r="L6" s="80"/>
      <c r="M6" s="64"/>
      <c r="N6" s="64"/>
      <c r="O6" s="64"/>
      <c r="P6" s="64"/>
      <c r="Q6" s="64"/>
      <c r="R6" s="64"/>
      <c r="S6" s="64"/>
      <c r="T6" s="64"/>
      <c r="U6" s="72"/>
      <c r="V6" s="73"/>
      <c r="W6" s="73"/>
      <c r="X6" s="73"/>
      <c r="Y6" s="73"/>
      <c r="Z6" s="73"/>
      <c r="AA6" s="73"/>
      <c r="AB6" s="74"/>
      <c r="AC6" s="72"/>
      <c r="AD6" s="73"/>
      <c r="AE6" s="73"/>
      <c r="AF6" s="73"/>
      <c r="AG6" s="73"/>
      <c r="AH6" s="73"/>
      <c r="AI6" s="73"/>
      <c r="AJ6" s="74"/>
      <c r="AK6" s="72"/>
      <c r="AL6" s="73"/>
      <c r="AM6" s="73"/>
      <c r="AN6" s="73"/>
      <c r="AO6" s="73"/>
      <c r="AP6" s="73"/>
      <c r="AQ6" s="73"/>
      <c r="AR6" s="74"/>
    </row>
    <row r="7" spans="1:44" ht="30" customHeight="1" thickBot="1" x14ac:dyDescent="0.2">
      <c r="A7" s="65"/>
      <c r="B7" s="65"/>
      <c r="C7" s="65"/>
      <c r="D7" s="65"/>
      <c r="E7" s="65"/>
      <c r="F7" s="65"/>
      <c r="G7" s="65"/>
      <c r="H7" s="65"/>
      <c r="I7" s="81"/>
      <c r="J7" s="82"/>
      <c r="K7" s="82"/>
      <c r="L7" s="83"/>
      <c r="M7" s="65"/>
      <c r="N7" s="65"/>
      <c r="O7" s="65"/>
      <c r="P7" s="65"/>
      <c r="Q7" s="65"/>
      <c r="R7" s="65"/>
      <c r="S7" s="65"/>
      <c r="T7" s="65"/>
      <c r="U7" s="72"/>
      <c r="V7" s="73"/>
      <c r="W7" s="73"/>
      <c r="X7" s="73"/>
      <c r="Y7" s="73"/>
      <c r="Z7" s="73"/>
      <c r="AA7" s="73"/>
      <c r="AB7" s="74"/>
      <c r="AC7" s="72"/>
      <c r="AD7" s="73"/>
      <c r="AE7" s="73"/>
      <c r="AF7" s="73"/>
      <c r="AG7" s="73"/>
      <c r="AH7" s="73"/>
      <c r="AI7" s="73"/>
      <c r="AJ7" s="74"/>
      <c r="AK7" s="75"/>
      <c r="AL7" s="76"/>
      <c r="AM7" s="76"/>
      <c r="AN7" s="76"/>
      <c r="AO7" s="76"/>
      <c r="AP7" s="76"/>
      <c r="AQ7" s="76"/>
      <c r="AR7" s="77"/>
    </row>
    <row r="8" spans="1:44" ht="22.15" customHeight="1" thickTop="1" x14ac:dyDescent="0.15">
      <c r="A8" s="84" t="s">
        <v>62</v>
      </c>
      <c r="B8" s="85"/>
      <c r="C8" s="85"/>
      <c r="D8" s="86"/>
      <c r="E8" s="93" t="s">
        <v>14</v>
      </c>
      <c r="F8" s="93"/>
      <c r="G8" s="93"/>
      <c r="H8" s="93"/>
      <c r="I8" s="94">
        <v>682</v>
      </c>
      <c r="J8" s="95"/>
      <c r="K8" s="95"/>
      <c r="L8" s="96"/>
      <c r="M8" s="103">
        <v>300</v>
      </c>
      <c r="N8" s="103"/>
      <c r="O8" s="103"/>
      <c r="P8" s="103"/>
      <c r="Q8" s="104">
        <v>880</v>
      </c>
      <c r="R8" s="104"/>
      <c r="S8" s="104"/>
      <c r="T8" s="104"/>
      <c r="U8" s="105">
        <f>(I8+SUM(A40:T41,A46,M46))*30+SUM(U40:AR41,Q46)+ROUND((((I8+SUM(A40:T41,A46,M46))*30)+SUM(U40:AR41,Q46))*0.14,0)+(SUM(M8:T8)*30)</f>
        <v>63068</v>
      </c>
      <c r="V8" s="106"/>
      <c r="W8" s="106"/>
      <c r="X8" s="106"/>
      <c r="Y8" s="106"/>
      <c r="Z8" s="106"/>
      <c r="AA8" s="106"/>
      <c r="AB8" s="107"/>
      <c r="AC8" s="105">
        <f>((I8+SUM(A40:T41,A46,M46))*30+SUM(U40:AR41,Q46))*2+ROUND((((I8+SUM(A40:T41,A46,M46))*30)+SUM(U40:AR41,Q46))*2*0.14,0)+(SUM(M8:T8)*30)</f>
        <v>90736</v>
      </c>
      <c r="AD8" s="106"/>
      <c r="AE8" s="106"/>
      <c r="AF8" s="106"/>
      <c r="AG8" s="106"/>
      <c r="AH8" s="106"/>
      <c r="AI8" s="106"/>
      <c r="AJ8" s="107"/>
      <c r="AK8" s="108">
        <f>((I8+SUM(A40:T41,A46,M46))*30+SUM(U40:AR41,Q46))*3+ROUND((((I8+SUM(A40:T41,A46,M46))*30)+SUM(U40:AR41,Q46))*3*0.14,0)+(SUM(M8:T8)*30)</f>
        <v>118403</v>
      </c>
      <c r="AL8" s="109"/>
      <c r="AM8" s="109"/>
      <c r="AN8" s="109"/>
      <c r="AO8" s="109"/>
      <c r="AP8" s="109"/>
      <c r="AQ8" s="109"/>
      <c r="AR8" s="110"/>
    </row>
    <row r="9" spans="1:44" ht="22.15" customHeight="1" x14ac:dyDescent="0.15">
      <c r="A9" s="87"/>
      <c r="B9" s="88"/>
      <c r="C9" s="88"/>
      <c r="D9" s="89"/>
      <c r="E9" s="111" t="s">
        <v>15</v>
      </c>
      <c r="F9" s="112"/>
      <c r="G9" s="112"/>
      <c r="H9" s="113"/>
      <c r="I9" s="97"/>
      <c r="J9" s="98"/>
      <c r="K9" s="98"/>
      <c r="L9" s="99"/>
      <c r="M9" s="114">
        <v>390</v>
      </c>
      <c r="N9" s="115"/>
      <c r="O9" s="115"/>
      <c r="P9" s="116"/>
      <c r="Q9" s="117">
        <v>880</v>
      </c>
      <c r="R9" s="118"/>
      <c r="S9" s="118"/>
      <c r="T9" s="119"/>
      <c r="U9" s="120">
        <f>(I8+SUM(A40:T41,A46,M46))*30+SUM(U40:AR41,Q46)+ROUND((((I8+SUM(A40:T41,A46,M46))*30)+SUM(U40:AR41,Q46))*0.14,0)+(SUM(M9:T9)*30)</f>
        <v>65768</v>
      </c>
      <c r="V9" s="121"/>
      <c r="W9" s="121"/>
      <c r="X9" s="121"/>
      <c r="Y9" s="121"/>
      <c r="Z9" s="121"/>
      <c r="AA9" s="121"/>
      <c r="AB9" s="122"/>
      <c r="AC9" s="120">
        <f>((I8+SUM(A40:T41,A46,M46))*30+SUM(U40:AR41,Q46))*2+ROUND((((I8+SUM(A40:T41,A46,M46))*30)+SUM(U40:AR41,Q46))*2*0.14,0)+(SUM(M9:T9)*30)</f>
        <v>93436</v>
      </c>
      <c r="AD9" s="121"/>
      <c r="AE9" s="121"/>
      <c r="AF9" s="121"/>
      <c r="AG9" s="121"/>
      <c r="AH9" s="121"/>
      <c r="AI9" s="121"/>
      <c r="AJ9" s="122"/>
      <c r="AK9" s="123">
        <f>((I8+SUM(A40:T41,A46,M46))*30+SUM(U40:AR41,Q46))*3+ROUND((((I8+SUM(A40:T41,A46,M46))*30)+SUM(U40:AR41,Q46))*3*0.14,0)+(SUM(M9:T9)*30)</f>
        <v>121103</v>
      </c>
      <c r="AL9" s="124"/>
      <c r="AM9" s="124"/>
      <c r="AN9" s="124"/>
      <c r="AO9" s="124"/>
      <c r="AP9" s="124"/>
      <c r="AQ9" s="124"/>
      <c r="AR9" s="125"/>
    </row>
    <row r="10" spans="1:44" ht="22.15" customHeight="1" x14ac:dyDescent="0.15">
      <c r="A10" s="87"/>
      <c r="B10" s="88"/>
      <c r="C10" s="88"/>
      <c r="D10" s="89"/>
      <c r="E10" s="111" t="s">
        <v>117</v>
      </c>
      <c r="F10" s="112"/>
      <c r="G10" s="112"/>
      <c r="H10" s="113"/>
      <c r="I10" s="97"/>
      <c r="J10" s="98"/>
      <c r="K10" s="98"/>
      <c r="L10" s="99"/>
      <c r="M10" s="114">
        <v>650</v>
      </c>
      <c r="N10" s="115"/>
      <c r="O10" s="115"/>
      <c r="P10" s="116"/>
      <c r="Q10" s="117">
        <v>1370</v>
      </c>
      <c r="R10" s="118"/>
      <c r="S10" s="118"/>
      <c r="T10" s="119"/>
      <c r="U10" s="120">
        <f>(I8+SUM(A40:T41,A46,M46))*30+SUM(U40:AR41,Q46)+ROUND((((I8+SUM(A40:T41,A46,M46))*30)+SUM(U40:AR41,Q46))*0.14,0)+(SUM(M10:T10)*30)</f>
        <v>88268</v>
      </c>
      <c r="V10" s="121"/>
      <c r="W10" s="121"/>
      <c r="X10" s="121"/>
      <c r="Y10" s="121"/>
      <c r="Z10" s="121"/>
      <c r="AA10" s="121"/>
      <c r="AB10" s="122"/>
      <c r="AC10" s="120">
        <f>((I8+SUM(A40:T41,A46,M46))*30+SUM(U40:AR41,Q46))*2+ROUND((((I8+SUM(A40:T41,A46,M46))*30)+SUM(U40:AR41,Q46))*2*0.14,0)+(SUM(M10:T10)*30)</f>
        <v>115936</v>
      </c>
      <c r="AD10" s="121"/>
      <c r="AE10" s="121"/>
      <c r="AF10" s="121"/>
      <c r="AG10" s="121"/>
      <c r="AH10" s="121"/>
      <c r="AI10" s="121"/>
      <c r="AJ10" s="122"/>
      <c r="AK10" s="123">
        <f>((I8+SUM(A40:T41,A46,M46))*30+SUM(U40:AR41,Q46))*3+ROUND((((I8+SUM(A40:T41,A46,M46))*30)+SUM(U40:AR41,Q46))*3*0.14,0)+(SUM(M10:T10)*30)</f>
        <v>143603</v>
      </c>
      <c r="AL10" s="124"/>
      <c r="AM10" s="124"/>
      <c r="AN10" s="124"/>
      <c r="AO10" s="124"/>
      <c r="AP10" s="124"/>
      <c r="AQ10" s="124"/>
      <c r="AR10" s="125"/>
    </row>
    <row r="11" spans="1:44" ht="22.15" customHeight="1" x14ac:dyDescent="0.15">
      <c r="A11" s="87"/>
      <c r="B11" s="88"/>
      <c r="C11" s="88"/>
      <c r="D11" s="89"/>
      <c r="E11" s="111" t="s">
        <v>118</v>
      </c>
      <c r="F11" s="112"/>
      <c r="G11" s="112"/>
      <c r="H11" s="113"/>
      <c r="I11" s="97"/>
      <c r="J11" s="98"/>
      <c r="K11" s="98"/>
      <c r="L11" s="99"/>
      <c r="M11" s="141">
        <v>1360</v>
      </c>
      <c r="N11" s="142"/>
      <c r="O11" s="142"/>
      <c r="P11" s="143"/>
      <c r="Q11" s="117">
        <v>1370</v>
      </c>
      <c r="R11" s="118"/>
      <c r="S11" s="118"/>
      <c r="T11" s="119"/>
      <c r="U11" s="120">
        <f>(I8+SUM(A40:T41,A46,M46))*30+SUM(U40:AR41,Q46)+ROUND((((I8+SUM(A40:T41,A46,M46))*30)+SUM(U40:AR41,Q46))*0.14,0)+(SUM(M11:T11)*30)</f>
        <v>109568</v>
      </c>
      <c r="V11" s="121"/>
      <c r="W11" s="121"/>
      <c r="X11" s="121"/>
      <c r="Y11" s="121"/>
      <c r="Z11" s="121"/>
      <c r="AA11" s="121"/>
      <c r="AB11" s="122"/>
      <c r="AC11" s="120">
        <f>((I8+SUM(A40:T41,A46,M46))*30+SUM(U40:AR41,Q46))*2+ROUND((((I8+SUM(A40:T41,A46,M46))*30)+SUM(U40:AR41,Q46))*2*0.14,0)+(SUM(M11:T11)*30)</f>
        <v>137236</v>
      </c>
      <c r="AD11" s="121"/>
      <c r="AE11" s="121"/>
      <c r="AF11" s="121"/>
      <c r="AG11" s="121"/>
      <c r="AH11" s="121"/>
      <c r="AI11" s="121"/>
      <c r="AJ11" s="122"/>
      <c r="AK11" s="123">
        <f>((I8+SUM(A40:T41,A46,M46))*30+SUM(U40:AR41,Q46))*3+ROUND((((I8+SUM(A40:T41,A46,M46))*30)+SUM(U40:AR41,Q46))*3*0.14,0)+(SUM(M11:T11)*30)</f>
        <v>164903</v>
      </c>
      <c r="AL11" s="124"/>
      <c r="AM11" s="124"/>
      <c r="AN11" s="124"/>
      <c r="AO11" s="124"/>
      <c r="AP11" s="124"/>
      <c r="AQ11" s="124"/>
      <c r="AR11" s="125"/>
    </row>
    <row r="12" spans="1:44" ht="22.15" customHeight="1" thickBot="1" x14ac:dyDescent="0.2">
      <c r="A12" s="90"/>
      <c r="B12" s="91"/>
      <c r="C12" s="91"/>
      <c r="D12" s="92"/>
      <c r="E12" s="126" t="s">
        <v>17</v>
      </c>
      <c r="F12" s="127"/>
      <c r="G12" s="127"/>
      <c r="H12" s="128"/>
      <c r="I12" s="100"/>
      <c r="J12" s="101"/>
      <c r="K12" s="101"/>
      <c r="L12" s="102"/>
      <c r="M12" s="129">
        <v>1445</v>
      </c>
      <c r="N12" s="130"/>
      <c r="O12" s="130"/>
      <c r="P12" s="131"/>
      <c r="Q12" s="132">
        <v>2066</v>
      </c>
      <c r="R12" s="133"/>
      <c r="S12" s="133"/>
      <c r="T12" s="134"/>
      <c r="U12" s="135">
        <f>(I8+SUM(A40:T41,A46,M46))*30+SUM(U40:AR41,Q46)+ROUND((((I8+SUM(A40:T41,A46,M46))*30)+SUM(U40:AR41,Q46))*0.14,0)+(SUM(M12:T12)*30)</f>
        <v>132998</v>
      </c>
      <c r="V12" s="136"/>
      <c r="W12" s="136"/>
      <c r="X12" s="136"/>
      <c r="Y12" s="136"/>
      <c r="Z12" s="136"/>
      <c r="AA12" s="136"/>
      <c r="AB12" s="137"/>
      <c r="AC12" s="135">
        <f>((I8+SUM(A40:T41,A46,M46))*30+SUM(U40:AR41,Q46))*2+ROUND((((I8+SUM(A40:T41,A46,M46))*30)+SUM(U40:AR41,Q46))*2*0.14,0)+(SUM(M12:T12)*30)</f>
        <v>160666</v>
      </c>
      <c r="AD12" s="136"/>
      <c r="AE12" s="136"/>
      <c r="AF12" s="136"/>
      <c r="AG12" s="136"/>
      <c r="AH12" s="136"/>
      <c r="AI12" s="136"/>
      <c r="AJ12" s="137"/>
      <c r="AK12" s="138">
        <f>((I8+SUM(A40:T41,A46,M46))*30+SUM(U40:AR41,Q46))*3+ROUND((((I8+SUM(A40:T41,A46,M46))*30)+SUM(U40:AR41,Q46))*3*0.14,0)+(SUM(M12:T12)*30)</f>
        <v>188333</v>
      </c>
      <c r="AL12" s="139"/>
      <c r="AM12" s="139"/>
      <c r="AN12" s="139"/>
      <c r="AO12" s="139"/>
      <c r="AP12" s="139"/>
      <c r="AQ12" s="139"/>
      <c r="AR12" s="140"/>
    </row>
    <row r="13" spans="1:44" ht="22.15" customHeight="1" thickTop="1" x14ac:dyDescent="0.15">
      <c r="A13" s="84" t="s">
        <v>61</v>
      </c>
      <c r="B13" s="85"/>
      <c r="C13" s="85"/>
      <c r="D13" s="86"/>
      <c r="E13" s="144" t="s">
        <v>14</v>
      </c>
      <c r="F13" s="144"/>
      <c r="G13" s="144"/>
      <c r="H13" s="144"/>
      <c r="I13" s="94">
        <v>753</v>
      </c>
      <c r="J13" s="95"/>
      <c r="K13" s="95"/>
      <c r="L13" s="96"/>
      <c r="M13" s="103">
        <v>300</v>
      </c>
      <c r="N13" s="103"/>
      <c r="O13" s="103"/>
      <c r="P13" s="103"/>
      <c r="Q13" s="104">
        <v>880</v>
      </c>
      <c r="R13" s="104"/>
      <c r="S13" s="104"/>
      <c r="T13" s="104"/>
      <c r="U13" s="105">
        <f>(I13+SUM(A40:T41,A46,M46))*30+SUM(U40:AR41,Q46)+ROUND((((I13+SUM(A40:T41,A46,M46))*30)+SUM(U40:AR41,Q46))*0.14,0)+(SUM(M13:T13)*30)</f>
        <v>65496</v>
      </c>
      <c r="V13" s="106"/>
      <c r="W13" s="106"/>
      <c r="X13" s="106"/>
      <c r="Y13" s="106"/>
      <c r="Z13" s="106"/>
      <c r="AA13" s="106"/>
      <c r="AB13" s="107"/>
      <c r="AC13" s="108">
        <f>((I13+SUM(A40:T41,A46,M46))*30+SUM(U40:AR41,Q46))*2+ROUND((((I13+SUM(A40:T41,A46,M46))*30)+SUM(U40:AR41,Q46))*2*0.14,0)+(SUM(M13:T13)*30)</f>
        <v>95592</v>
      </c>
      <c r="AD13" s="109"/>
      <c r="AE13" s="109"/>
      <c r="AF13" s="109"/>
      <c r="AG13" s="109"/>
      <c r="AH13" s="109"/>
      <c r="AI13" s="109"/>
      <c r="AJ13" s="110"/>
      <c r="AK13" s="108">
        <f>((I13+SUM(A40:T41,A46,M46))*30+SUM(U40:AR41,Q46))*3+ROUND((((I13+SUM(A40:T41,A46,M46))*30)+SUM(U40:AR41,Q46))*3*0.14,0)+(SUM(M13:T13)*30)</f>
        <v>125688</v>
      </c>
      <c r="AL13" s="109"/>
      <c r="AM13" s="109"/>
      <c r="AN13" s="109"/>
      <c r="AO13" s="109"/>
      <c r="AP13" s="109"/>
      <c r="AQ13" s="109"/>
      <c r="AR13" s="110"/>
    </row>
    <row r="14" spans="1:44" ht="22.15" customHeight="1" x14ac:dyDescent="0.15">
      <c r="A14" s="87"/>
      <c r="B14" s="88"/>
      <c r="C14" s="88"/>
      <c r="D14" s="89"/>
      <c r="E14" s="111" t="s">
        <v>15</v>
      </c>
      <c r="F14" s="112"/>
      <c r="G14" s="112"/>
      <c r="H14" s="113"/>
      <c r="I14" s="97"/>
      <c r="J14" s="98"/>
      <c r="K14" s="98"/>
      <c r="L14" s="99"/>
      <c r="M14" s="114">
        <v>390</v>
      </c>
      <c r="N14" s="115"/>
      <c r="O14" s="115"/>
      <c r="P14" s="116"/>
      <c r="Q14" s="117">
        <v>880</v>
      </c>
      <c r="R14" s="118"/>
      <c r="S14" s="118"/>
      <c r="T14" s="119"/>
      <c r="U14" s="123">
        <f>(I13+SUM(A40:T41,A46,M46))*30+SUM(U40:AR41,Q46)+ROUND((((I13+SUM(A40:T41,A46,M46))*30)+SUM(U40:AR41,Q46))*0.14,0)+(SUM(M14:T14)*30)</f>
        <v>68196</v>
      </c>
      <c r="V14" s="124"/>
      <c r="W14" s="124"/>
      <c r="X14" s="124"/>
      <c r="Y14" s="124"/>
      <c r="Z14" s="124"/>
      <c r="AA14" s="124"/>
      <c r="AB14" s="125"/>
      <c r="AC14" s="123">
        <f>((I13+SUM(A40:T41,A46,M46))*30+SUM(U40:AR41,Q46))*2+ROUND((((I13+SUM(A40:T41,A46,M46))*30)+SUM(U40:AR41,Q46))*2*0.14,0)+(SUM(M14:T14)*30)</f>
        <v>98292</v>
      </c>
      <c r="AD14" s="124"/>
      <c r="AE14" s="124"/>
      <c r="AF14" s="124"/>
      <c r="AG14" s="124"/>
      <c r="AH14" s="124"/>
      <c r="AI14" s="124"/>
      <c r="AJ14" s="125"/>
      <c r="AK14" s="123">
        <f>((I13+SUM(A40:T41,A46,M46))*30+SUM(U40:AR41,Q46))*3+ROUND((((I13+SUM(A40:T41,A46,M46))*30)+SUM(U40:AR41,Q46))*3*0.14,0)+(SUM(M14:T14)*30)</f>
        <v>128388</v>
      </c>
      <c r="AL14" s="124"/>
      <c r="AM14" s="124"/>
      <c r="AN14" s="124"/>
      <c r="AO14" s="124"/>
      <c r="AP14" s="124"/>
      <c r="AQ14" s="124"/>
      <c r="AR14" s="125"/>
    </row>
    <row r="15" spans="1:44" ht="22.15" customHeight="1" x14ac:dyDescent="0.15">
      <c r="A15" s="87"/>
      <c r="B15" s="88"/>
      <c r="C15" s="88"/>
      <c r="D15" s="89"/>
      <c r="E15" s="111" t="s">
        <v>117</v>
      </c>
      <c r="F15" s="112"/>
      <c r="G15" s="112"/>
      <c r="H15" s="113"/>
      <c r="I15" s="97"/>
      <c r="J15" s="98"/>
      <c r="K15" s="98"/>
      <c r="L15" s="99"/>
      <c r="M15" s="114">
        <v>650</v>
      </c>
      <c r="N15" s="115"/>
      <c r="O15" s="115"/>
      <c r="P15" s="116"/>
      <c r="Q15" s="117">
        <v>1370</v>
      </c>
      <c r="R15" s="118"/>
      <c r="S15" s="118"/>
      <c r="T15" s="119"/>
      <c r="U15" s="123">
        <f>(I13+SUM(A40:T41,A46,M46))*30+SUM(U40:AR41,Q46)+ROUND((((I13+SUM(A40:T41,A46,M46))*30)+SUM(U40:AR41,Q46))*0.14,0)+(SUM(M15:T15)*30)</f>
        <v>90696</v>
      </c>
      <c r="V15" s="124"/>
      <c r="W15" s="124"/>
      <c r="X15" s="124"/>
      <c r="Y15" s="124"/>
      <c r="Z15" s="124"/>
      <c r="AA15" s="124"/>
      <c r="AB15" s="125"/>
      <c r="AC15" s="123">
        <f>((I13+SUM(A40:T41,A46,M46))*30+SUM(U40:AR41,Q46))*2+ROUND((((I13+SUM(A40:T41,A46,M46))*30)+SUM(U40:AR41,Q46))*2*0.14,0)+(SUM(M15:T15)*30)</f>
        <v>120792</v>
      </c>
      <c r="AD15" s="124"/>
      <c r="AE15" s="124"/>
      <c r="AF15" s="124"/>
      <c r="AG15" s="124"/>
      <c r="AH15" s="124"/>
      <c r="AI15" s="124"/>
      <c r="AJ15" s="125"/>
      <c r="AK15" s="123">
        <f>((I13+SUM(A40:T41,A46,M46))*30+SUM(U40:AR41,Q46))*3+ROUND((((I13+SUM(A40:T41,A46,M46))*30)+SUM(U40:AR41,Q46))*3*0.14,0)+(SUM(M15:T15)*30)</f>
        <v>150888</v>
      </c>
      <c r="AL15" s="124"/>
      <c r="AM15" s="124"/>
      <c r="AN15" s="124"/>
      <c r="AO15" s="124"/>
      <c r="AP15" s="124"/>
      <c r="AQ15" s="124"/>
      <c r="AR15" s="125"/>
    </row>
    <row r="16" spans="1:44" ht="22.15" customHeight="1" x14ac:dyDescent="0.15">
      <c r="A16" s="87"/>
      <c r="B16" s="88"/>
      <c r="C16" s="88"/>
      <c r="D16" s="89"/>
      <c r="E16" s="111" t="s">
        <v>118</v>
      </c>
      <c r="F16" s="112"/>
      <c r="G16" s="112"/>
      <c r="H16" s="113"/>
      <c r="I16" s="97"/>
      <c r="J16" s="98"/>
      <c r="K16" s="98"/>
      <c r="L16" s="99"/>
      <c r="M16" s="141">
        <v>1360</v>
      </c>
      <c r="N16" s="142"/>
      <c r="O16" s="142"/>
      <c r="P16" s="143"/>
      <c r="Q16" s="117">
        <v>1370</v>
      </c>
      <c r="R16" s="118"/>
      <c r="S16" s="118"/>
      <c r="T16" s="119"/>
      <c r="U16" s="123">
        <f>(I13+SUM(A40:T41,A46,M46))*30+SUM(U40:AR41,Q46)+ROUND((((I13+SUM(A40:T41,A46,M46))*30)+SUM(U40:AR41,Q46))*0.14,0)+(SUM(M16:T16)*30)</f>
        <v>111996</v>
      </c>
      <c r="V16" s="124"/>
      <c r="W16" s="124"/>
      <c r="X16" s="124"/>
      <c r="Y16" s="124"/>
      <c r="Z16" s="124"/>
      <c r="AA16" s="124"/>
      <c r="AB16" s="125"/>
      <c r="AC16" s="123">
        <f>((I13+SUM(A40:T41,A46,M46))*30+SUM(U40:AR41,Q46))*2+ROUND((((I13+SUM(A40:T41,A46,M46))*30)+SUM(U40:AR41,Q46))*2*0.14,0)+(SUM(M16:T16)*30)</f>
        <v>142092</v>
      </c>
      <c r="AD16" s="124"/>
      <c r="AE16" s="124"/>
      <c r="AF16" s="124"/>
      <c r="AG16" s="124"/>
      <c r="AH16" s="124"/>
      <c r="AI16" s="124"/>
      <c r="AJ16" s="125"/>
      <c r="AK16" s="123">
        <f>((I13+SUM(A40:T41,A46,M46))*30+SUM(U40:AR41,Q46))*3+ROUND((((I13+SUM(A40:T41,A46,M46))*30)+SUM(U40:AR41,Q46))*3*0.14,0)+(SUM(M16:T16)*30)</f>
        <v>172188</v>
      </c>
      <c r="AL16" s="124"/>
      <c r="AM16" s="124"/>
      <c r="AN16" s="124"/>
      <c r="AO16" s="124"/>
      <c r="AP16" s="124"/>
      <c r="AQ16" s="124"/>
      <c r="AR16" s="125"/>
    </row>
    <row r="17" spans="1:44" ht="22.15" customHeight="1" thickBot="1" x14ac:dyDescent="0.2">
      <c r="A17" s="90"/>
      <c r="B17" s="91"/>
      <c r="C17" s="91"/>
      <c r="D17" s="92"/>
      <c r="E17" s="126" t="s">
        <v>17</v>
      </c>
      <c r="F17" s="127"/>
      <c r="G17" s="127"/>
      <c r="H17" s="128"/>
      <c r="I17" s="100"/>
      <c r="J17" s="101"/>
      <c r="K17" s="101"/>
      <c r="L17" s="102"/>
      <c r="M17" s="129">
        <v>1445</v>
      </c>
      <c r="N17" s="130"/>
      <c r="O17" s="130"/>
      <c r="P17" s="131"/>
      <c r="Q17" s="132">
        <v>2066</v>
      </c>
      <c r="R17" s="133"/>
      <c r="S17" s="133"/>
      <c r="T17" s="134"/>
      <c r="U17" s="145">
        <f>(I13+SUM(A40:T41,A46,M46))*30+SUM(U40:AR41,Q46)+ROUND((((I13+SUM(A40:T41,A46,M46))*30)+SUM(U40:AR41,Q46))*0.14,0)+(SUM(M17:T17)*30)</f>
        <v>135426</v>
      </c>
      <c r="V17" s="146"/>
      <c r="W17" s="146"/>
      <c r="X17" s="146"/>
      <c r="Y17" s="146"/>
      <c r="Z17" s="146"/>
      <c r="AA17" s="146"/>
      <c r="AB17" s="147"/>
      <c r="AC17" s="145">
        <f>((I13+SUM(A40:T41,A46,M46))*30+SUM(U40:AR41,Q46))*2+ROUND((((I13+SUM(A40:T41,A46,M46))*30)+SUM(U40:AR41,Q46))*2*0.14,0)+(SUM(M17:T17)*30)</f>
        <v>165522</v>
      </c>
      <c r="AD17" s="146"/>
      <c r="AE17" s="146"/>
      <c r="AF17" s="146"/>
      <c r="AG17" s="146"/>
      <c r="AH17" s="146"/>
      <c r="AI17" s="146"/>
      <c r="AJ17" s="147"/>
      <c r="AK17" s="145">
        <f>((I13+SUM(A40:T41,A46,M46))*30+SUM(U40:AR41,Q46))*3+ROUND((((I13+SUM(A40:T41,A46,M46))*30)+SUM(U40:AR41,Q46))*3*0.14,0)+(SUM(M17:T17)*30)</f>
        <v>195618</v>
      </c>
      <c r="AL17" s="146"/>
      <c r="AM17" s="146"/>
      <c r="AN17" s="146"/>
      <c r="AO17" s="146"/>
      <c r="AP17" s="146"/>
      <c r="AQ17" s="146"/>
      <c r="AR17" s="147"/>
    </row>
    <row r="18" spans="1:44" ht="22.15" customHeight="1" thickTop="1" x14ac:dyDescent="0.15">
      <c r="A18" s="84" t="s">
        <v>60</v>
      </c>
      <c r="B18" s="85"/>
      <c r="C18" s="85"/>
      <c r="D18" s="86"/>
      <c r="E18" s="144" t="s">
        <v>14</v>
      </c>
      <c r="F18" s="144"/>
      <c r="G18" s="144"/>
      <c r="H18" s="144"/>
      <c r="I18" s="94">
        <v>828</v>
      </c>
      <c r="J18" s="95"/>
      <c r="K18" s="95"/>
      <c r="L18" s="96"/>
      <c r="M18" s="103">
        <v>300</v>
      </c>
      <c r="N18" s="103"/>
      <c r="O18" s="103"/>
      <c r="P18" s="103"/>
      <c r="Q18" s="104">
        <v>880</v>
      </c>
      <c r="R18" s="104"/>
      <c r="S18" s="104"/>
      <c r="T18" s="104"/>
      <c r="U18" s="148">
        <f>(I18+SUM(A40:T41,A46,M46))*30+SUM(U40:AR41,Q46)+ROUND((((I18+SUM(A40:T41,A46,M46))*30)+SUM(U40:AR41,Q46))*0.14,0)+(SUM(M18:T18)*30)</f>
        <v>68061</v>
      </c>
      <c r="V18" s="149"/>
      <c r="W18" s="149"/>
      <c r="X18" s="149"/>
      <c r="Y18" s="149"/>
      <c r="Z18" s="149"/>
      <c r="AA18" s="149"/>
      <c r="AB18" s="150"/>
      <c r="AC18" s="108">
        <f>((I18+SUM(A40:T41,A46,M46))*30+SUM(U40:AR41,Q46))*2+ROUND((((I18+SUM(A40:T41,A46,M46))*30)+SUM(U40:AR41,Q46))*2*0.14,0)+(SUM(M18:T18)*30)</f>
        <v>100722</v>
      </c>
      <c r="AD18" s="109"/>
      <c r="AE18" s="109"/>
      <c r="AF18" s="109"/>
      <c r="AG18" s="109"/>
      <c r="AH18" s="109"/>
      <c r="AI18" s="109"/>
      <c r="AJ18" s="110"/>
      <c r="AK18" s="108">
        <f>((I18+SUM(A40:T41,A46,M46))*30+SUM(U40:AR41,Q46))*3+ROUND((((I18+SUM(A40:T41,A46,M46))*30)+SUM(U40:AR41,Q46))*3*0.14,0)+(SUM(M18:T18)*30)</f>
        <v>133383</v>
      </c>
      <c r="AL18" s="109"/>
      <c r="AM18" s="109"/>
      <c r="AN18" s="109"/>
      <c r="AO18" s="109"/>
      <c r="AP18" s="109"/>
      <c r="AQ18" s="109"/>
      <c r="AR18" s="110"/>
    </row>
    <row r="19" spans="1:44" ht="22.15" customHeight="1" x14ac:dyDescent="0.15">
      <c r="A19" s="87"/>
      <c r="B19" s="88"/>
      <c r="C19" s="88"/>
      <c r="D19" s="89"/>
      <c r="E19" s="111" t="s">
        <v>15</v>
      </c>
      <c r="F19" s="112"/>
      <c r="G19" s="112"/>
      <c r="H19" s="113"/>
      <c r="I19" s="97"/>
      <c r="J19" s="98"/>
      <c r="K19" s="98"/>
      <c r="L19" s="99"/>
      <c r="M19" s="114">
        <v>390</v>
      </c>
      <c r="N19" s="115"/>
      <c r="O19" s="115"/>
      <c r="P19" s="116"/>
      <c r="Q19" s="117">
        <v>880</v>
      </c>
      <c r="R19" s="118"/>
      <c r="S19" s="118"/>
      <c r="T19" s="119"/>
      <c r="U19" s="123">
        <f>(I18+SUM(A40:T41,A46,M46))*30+SUM(U40:AR41,Q46)+ROUND((((I18+SUM(A40:T41,A46,M46))*30)+SUM(U40:AR41,Q46))*0.14,0)+(SUM(M19:T19)*30)</f>
        <v>70761</v>
      </c>
      <c r="V19" s="124"/>
      <c r="W19" s="124"/>
      <c r="X19" s="124"/>
      <c r="Y19" s="124"/>
      <c r="Z19" s="124"/>
      <c r="AA19" s="124"/>
      <c r="AB19" s="125"/>
      <c r="AC19" s="123">
        <f>((I18+SUM(A40:T41,A46,M46))*30+SUM(U40:AR41,Q46))*2+ROUND((((I18+SUM(A40:T41,A46,M46))*30)+SUM(U40:AR41,Q46))*2*0.14,0)+(SUM(M19:T19)*30)</f>
        <v>103422</v>
      </c>
      <c r="AD19" s="124"/>
      <c r="AE19" s="124"/>
      <c r="AF19" s="124"/>
      <c r="AG19" s="124"/>
      <c r="AH19" s="124"/>
      <c r="AI19" s="124"/>
      <c r="AJ19" s="125"/>
      <c r="AK19" s="123">
        <f>((I18+SUM(A40:T41,A46,M46))*30+SUM(U40:AR41,Q46))*3+ROUND((((I18+SUM(A40:T41,A46,M46))*30)+SUM(U40:AR41,Q46))*3*0.14,0)+(SUM(M19:T19)*30)</f>
        <v>136083</v>
      </c>
      <c r="AL19" s="124"/>
      <c r="AM19" s="124"/>
      <c r="AN19" s="124"/>
      <c r="AO19" s="124"/>
      <c r="AP19" s="124"/>
      <c r="AQ19" s="124"/>
      <c r="AR19" s="125"/>
    </row>
    <row r="20" spans="1:44" ht="22.15" customHeight="1" x14ac:dyDescent="0.15">
      <c r="A20" s="87"/>
      <c r="B20" s="88"/>
      <c r="C20" s="88"/>
      <c r="D20" s="89"/>
      <c r="E20" s="111" t="s">
        <v>117</v>
      </c>
      <c r="F20" s="112"/>
      <c r="G20" s="112"/>
      <c r="H20" s="113"/>
      <c r="I20" s="97"/>
      <c r="J20" s="98"/>
      <c r="K20" s="98"/>
      <c r="L20" s="99"/>
      <c r="M20" s="114">
        <v>650</v>
      </c>
      <c r="N20" s="115"/>
      <c r="O20" s="115"/>
      <c r="P20" s="116"/>
      <c r="Q20" s="117">
        <v>1370</v>
      </c>
      <c r="R20" s="118"/>
      <c r="S20" s="118"/>
      <c r="T20" s="119"/>
      <c r="U20" s="123">
        <f>(I18+SUM(A40:T41,A46,M46))*30+SUM(U40:AR41,Q46)+ROUND((((I18+SUM(A40:T41,A46,M46))*30)+SUM(U40:AR41,Q46))*0.14,0)+(SUM(M20:T20)*30)</f>
        <v>93261</v>
      </c>
      <c r="V20" s="124"/>
      <c r="W20" s="124"/>
      <c r="X20" s="124"/>
      <c r="Y20" s="124"/>
      <c r="Z20" s="124"/>
      <c r="AA20" s="124"/>
      <c r="AB20" s="125"/>
      <c r="AC20" s="123">
        <f>((I18+SUM(A40:T41,A46,M46))*30+SUM(U40:AR41,Q46))*2+ROUND((((I18+SUM(A40:T41,A46,M46))*30)+SUM(U40:AR41,Q46))*2*0.14,0)+(SUM(M20:T20)*30)</f>
        <v>125922</v>
      </c>
      <c r="AD20" s="124"/>
      <c r="AE20" s="124"/>
      <c r="AF20" s="124"/>
      <c r="AG20" s="124"/>
      <c r="AH20" s="124"/>
      <c r="AI20" s="124"/>
      <c r="AJ20" s="125"/>
      <c r="AK20" s="123">
        <f>((I18+SUM(A40:T41,A46,M46))*30+SUM(U40:AR41,Q46))*3+ROUND((((I18+SUM(A40:T41,A46,M46))*30)+SUM(U40:AR41,Q46))*3*0.14,0)+(SUM(M20:T20)*30)</f>
        <v>158583</v>
      </c>
      <c r="AL20" s="124"/>
      <c r="AM20" s="124"/>
      <c r="AN20" s="124"/>
      <c r="AO20" s="124"/>
      <c r="AP20" s="124"/>
      <c r="AQ20" s="124"/>
      <c r="AR20" s="125"/>
    </row>
    <row r="21" spans="1:44" ht="22.15" customHeight="1" x14ac:dyDescent="0.15">
      <c r="A21" s="87"/>
      <c r="B21" s="88"/>
      <c r="C21" s="88"/>
      <c r="D21" s="89"/>
      <c r="E21" s="111" t="s">
        <v>118</v>
      </c>
      <c r="F21" s="112"/>
      <c r="G21" s="112"/>
      <c r="H21" s="113"/>
      <c r="I21" s="97"/>
      <c r="J21" s="98"/>
      <c r="K21" s="98"/>
      <c r="L21" s="99"/>
      <c r="M21" s="141">
        <v>1360</v>
      </c>
      <c r="N21" s="142"/>
      <c r="O21" s="142"/>
      <c r="P21" s="143"/>
      <c r="Q21" s="117">
        <v>1370</v>
      </c>
      <c r="R21" s="118"/>
      <c r="S21" s="118"/>
      <c r="T21" s="119"/>
      <c r="U21" s="123">
        <f>(I18+SUM(A40:T41,A46,M46))*30+SUM(U40:AR41,Q46)+ROUND((((I18+SUM(A40:T41,A46,M46))*30)+SUM(U40:AR41,Q46))*0.14,0)+(SUM(M21:T21)*30)</f>
        <v>114561</v>
      </c>
      <c r="V21" s="124"/>
      <c r="W21" s="124"/>
      <c r="X21" s="124"/>
      <c r="Y21" s="124"/>
      <c r="Z21" s="124"/>
      <c r="AA21" s="124"/>
      <c r="AB21" s="125"/>
      <c r="AC21" s="123">
        <f>((I18+SUM(A40:T41,A46,M46))*30+SUM(U40:AR41,Q46))*2+ROUND((((I18+SUM(A40:T41,A46,M46))*30)+SUM(U40:AR41,Q46))*2*0.14,0)+(SUM(M21:T21)*30)</f>
        <v>147222</v>
      </c>
      <c r="AD21" s="124"/>
      <c r="AE21" s="124"/>
      <c r="AF21" s="124"/>
      <c r="AG21" s="124"/>
      <c r="AH21" s="124"/>
      <c r="AI21" s="124"/>
      <c r="AJ21" s="125"/>
      <c r="AK21" s="123">
        <f>((I18+SUM(A40:T41,A46,M46))*30+SUM(U40:AR41,Q46))*3+ROUND((((I18+SUM(A40:T41,A46,M46))*30)+SUM(U40:AR41,Q46))*3*0.14,0)+(SUM(M21:T21)*30)</f>
        <v>179883</v>
      </c>
      <c r="AL21" s="124"/>
      <c r="AM21" s="124"/>
      <c r="AN21" s="124"/>
      <c r="AO21" s="124"/>
      <c r="AP21" s="124"/>
      <c r="AQ21" s="124"/>
      <c r="AR21" s="125"/>
    </row>
    <row r="22" spans="1:44" ht="22.15" customHeight="1" thickBot="1" x14ac:dyDescent="0.2">
      <c r="A22" s="90"/>
      <c r="B22" s="91"/>
      <c r="C22" s="91"/>
      <c r="D22" s="92"/>
      <c r="E22" s="126" t="s">
        <v>17</v>
      </c>
      <c r="F22" s="127"/>
      <c r="G22" s="127"/>
      <c r="H22" s="128"/>
      <c r="I22" s="100"/>
      <c r="J22" s="101"/>
      <c r="K22" s="101"/>
      <c r="L22" s="102"/>
      <c r="M22" s="129">
        <v>1445</v>
      </c>
      <c r="N22" s="130"/>
      <c r="O22" s="130"/>
      <c r="P22" s="131"/>
      <c r="Q22" s="132">
        <v>2066</v>
      </c>
      <c r="R22" s="133"/>
      <c r="S22" s="133"/>
      <c r="T22" s="134"/>
      <c r="U22" s="138">
        <f>(I18+SUM(A40:T41,A46,M46))*30+SUM(U40:AR41,Q46)+ROUND((((I18+SUM(A40:T41,A46,M46))*30)+SUM(U40:AR41,Q46))*0.14,0)+(SUM(M22:T22)*30)</f>
        <v>137991</v>
      </c>
      <c r="V22" s="139"/>
      <c r="W22" s="139"/>
      <c r="X22" s="139"/>
      <c r="Y22" s="139"/>
      <c r="Z22" s="139"/>
      <c r="AA22" s="139"/>
      <c r="AB22" s="140"/>
      <c r="AC22" s="138">
        <f>((I18+SUM(A40:T41,A46,M46))*30+SUM(U40:AR41,Q46))*2+ROUND((((I18+SUM(A40:T41,A46,M46))*30)+SUM(U40:AR41,Q46))*2*0.14,0)+(SUM(M22:T22)*30)</f>
        <v>170652</v>
      </c>
      <c r="AD22" s="139"/>
      <c r="AE22" s="139"/>
      <c r="AF22" s="139"/>
      <c r="AG22" s="139"/>
      <c r="AH22" s="139"/>
      <c r="AI22" s="139"/>
      <c r="AJ22" s="140"/>
      <c r="AK22" s="138">
        <f>((I18+SUM(A40:T41,A46,M46))*30+SUM(U40:AR41,Q46))*3+ROUND((((I18+SUM(A40:T41,A46,M46))*30)+SUM(U40:AR41,Q46))*3*0.14,0)+(SUM(M22:T22)*30)</f>
        <v>203313</v>
      </c>
      <c r="AL22" s="139"/>
      <c r="AM22" s="139"/>
      <c r="AN22" s="139"/>
      <c r="AO22" s="139"/>
      <c r="AP22" s="139"/>
      <c r="AQ22" s="139"/>
      <c r="AR22" s="140"/>
    </row>
    <row r="23" spans="1:44" ht="22.15" customHeight="1" thickTop="1" x14ac:dyDescent="0.15">
      <c r="A23" s="84" t="s">
        <v>59</v>
      </c>
      <c r="B23" s="85"/>
      <c r="C23" s="85"/>
      <c r="D23" s="86"/>
      <c r="E23" s="144" t="s">
        <v>14</v>
      </c>
      <c r="F23" s="144"/>
      <c r="G23" s="144"/>
      <c r="H23" s="144"/>
      <c r="I23" s="94">
        <v>901</v>
      </c>
      <c r="J23" s="95"/>
      <c r="K23" s="95"/>
      <c r="L23" s="96"/>
      <c r="M23" s="103">
        <v>300</v>
      </c>
      <c r="N23" s="103"/>
      <c r="O23" s="103"/>
      <c r="P23" s="103"/>
      <c r="Q23" s="104">
        <v>880</v>
      </c>
      <c r="R23" s="104"/>
      <c r="S23" s="104"/>
      <c r="T23" s="104"/>
      <c r="U23" s="148">
        <f>(I23+SUM(A40:T41,A46,M46))*30+SUM(U40:AR41,Q46)+ROUND((((I23+SUM(A40:T41,A46,M46))*30)+SUM(U40:AR41,Q46))*0.14,0)+(SUM(M23:T23)*30)</f>
        <v>70558</v>
      </c>
      <c r="V23" s="149"/>
      <c r="W23" s="149"/>
      <c r="X23" s="149"/>
      <c r="Y23" s="149"/>
      <c r="Z23" s="149"/>
      <c r="AA23" s="149"/>
      <c r="AB23" s="150"/>
      <c r="AC23" s="108">
        <f>((I23+SUM(A40:T41,A46,M46))*30+SUM(U40:AR41,Q46))*2+ROUND((((I23+SUM(A40:T41,A46,M46))*30)+SUM(U40:AR41,Q46))*2*0.14,0)+(SUM(M23:T23)*30)</f>
        <v>105715</v>
      </c>
      <c r="AD23" s="109"/>
      <c r="AE23" s="109"/>
      <c r="AF23" s="109"/>
      <c r="AG23" s="109"/>
      <c r="AH23" s="109"/>
      <c r="AI23" s="109"/>
      <c r="AJ23" s="110"/>
      <c r="AK23" s="108">
        <f>((I23+SUM(A40:T41,A46,M46))*30+SUM(U40:AR41,Q46))*3+ROUND((((I23+SUM(A40:T41,A46,M46))*30)+SUM(U40:AR41,Q46))*3*0.14,0)+(SUM(M23:T23)*30)</f>
        <v>140873</v>
      </c>
      <c r="AL23" s="109"/>
      <c r="AM23" s="109"/>
      <c r="AN23" s="109"/>
      <c r="AO23" s="109"/>
      <c r="AP23" s="109"/>
      <c r="AQ23" s="109"/>
      <c r="AR23" s="110"/>
    </row>
    <row r="24" spans="1:44" ht="22.15" customHeight="1" x14ac:dyDescent="0.15">
      <c r="A24" s="87"/>
      <c r="B24" s="88"/>
      <c r="C24" s="88"/>
      <c r="D24" s="89"/>
      <c r="E24" s="111" t="s">
        <v>15</v>
      </c>
      <c r="F24" s="112"/>
      <c r="G24" s="112"/>
      <c r="H24" s="113"/>
      <c r="I24" s="97"/>
      <c r="J24" s="98"/>
      <c r="K24" s="98"/>
      <c r="L24" s="99"/>
      <c r="M24" s="114">
        <v>390</v>
      </c>
      <c r="N24" s="115"/>
      <c r="O24" s="115"/>
      <c r="P24" s="116"/>
      <c r="Q24" s="117">
        <v>880</v>
      </c>
      <c r="R24" s="118"/>
      <c r="S24" s="118"/>
      <c r="T24" s="119"/>
      <c r="U24" s="151">
        <f>(I23+SUM(A40:T41,A46,M46))*30+SUM(U40:AR41,Q46)+ROUND((((I23+SUM(A40:T41,A46,M46))*30)+SUM(U40:AR41,Q46))*0.14,0)+(SUM(M24:T24)*30)</f>
        <v>73258</v>
      </c>
      <c r="V24" s="152"/>
      <c r="W24" s="152"/>
      <c r="X24" s="152"/>
      <c r="Y24" s="152"/>
      <c r="Z24" s="152"/>
      <c r="AA24" s="152"/>
      <c r="AB24" s="153"/>
      <c r="AC24" s="123">
        <f>((I23+SUM(A40:T41,A46,M46))*30+SUM(U40:AR41,Q46))*2+ROUND((((I23+SUM(A40:T41,A46,M46))*30)+SUM(U40:AR41,Q46))*2*0.14,0)+(SUM(M24:T24)*30)</f>
        <v>108415</v>
      </c>
      <c r="AD24" s="124"/>
      <c r="AE24" s="124"/>
      <c r="AF24" s="124"/>
      <c r="AG24" s="124"/>
      <c r="AH24" s="124"/>
      <c r="AI24" s="124"/>
      <c r="AJ24" s="125"/>
      <c r="AK24" s="123">
        <f>((I23+SUM(A40:T41,A46,M46))*30+SUM(U40:AR41,Q46))*3+ROUND((((I23+SUM(A40:T41,A46,M46))*30)+SUM(U40:AR41,Q46))*3*0.14,0)+(SUM(M24:T24)*30)</f>
        <v>143573</v>
      </c>
      <c r="AL24" s="124"/>
      <c r="AM24" s="124"/>
      <c r="AN24" s="124"/>
      <c r="AO24" s="124"/>
      <c r="AP24" s="124"/>
      <c r="AQ24" s="124"/>
      <c r="AR24" s="125"/>
    </row>
    <row r="25" spans="1:44" ht="22.15" customHeight="1" x14ac:dyDescent="0.15">
      <c r="A25" s="87"/>
      <c r="B25" s="88"/>
      <c r="C25" s="88"/>
      <c r="D25" s="89"/>
      <c r="E25" s="111" t="s">
        <v>117</v>
      </c>
      <c r="F25" s="112"/>
      <c r="G25" s="112"/>
      <c r="H25" s="113"/>
      <c r="I25" s="97"/>
      <c r="J25" s="98"/>
      <c r="K25" s="98"/>
      <c r="L25" s="99"/>
      <c r="M25" s="114">
        <v>650</v>
      </c>
      <c r="N25" s="115"/>
      <c r="O25" s="115"/>
      <c r="P25" s="116"/>
      <c r="Q25" s="117">
        <v>1370</v>
      </c>
      <c r="R25" s="118"/>
      <c r="S25" s="118"/>
      <c r="T25" s="119"/>
      <c r="U25" s="151">
        <f>(I23+SUM(A40:T41,A46,M46))*30+SUM(U40:AR41,Q46)+ROUND((((I23+SUM(A40:T41,A46,M46))*30)+SUM(U40:AR41,Q46))*0.14,0)+(SUM(M25:T25)*30)</f>
        <v>95758</v>
      </c>
      <c r="V25" s="152"/>
      <c r="W25" s="152"/>
      <c r="X25" s="152"/>
      <c r="Y25" s="152"/>
      <c r="Z25" s="152"/>
      <c r="AA25" s="152"/>
      <c r="AB25" s="153"/>
      <c r="AC25" s="123">
        <f>((I23+SUM(A40:T41,A46,M46))*30+SUM(U40:AR41,Q46))*2+ROUND((((I23+SUM(A40:T41,A46,M46))*30)+SUM(U40:AR41,Q46))*2*0.14,0)+(SUM(M25:T25)*30)</f>
        <v>130915</v>
      </c>
      <c r="AD25" s="124"/>
      <c r="AE25" s="124"/>
      <c r="AF25" s="124"/>
      <c r="AG25" s="124"/>
      <c r="AH25" s="124"/>
      <c r="AI25" s="124"/>
      <c r="AJ25" s="125"/>
      <c r="AK25" s="123">
        <f>((I23+SUM(A40:T41,A46,M46))*30+SUM(U40:AR41,Q46))*3+ROUND((((I23+SUM(A40:T41,A46,M46))*30)+SUM(U40:AR41,Q46))*3*0.14,0)+(SUM(M25:T25)*30)</f>
        <v>166073</v>
      </c>
      <c r="AL25" s="124"/>
      <c r="AM25" s="124"/>
      <c r="AN25" s="124"/>
      <c r="AO25" s="124"/>
      <c r="AP25" s="124"/>
      <c r="AQ25" s="124"/>
      <c r="AR25" s="125"/>
    </row>
    <row r="26" spans="1:44" ht="22.15" customHeight="1" x14ac:dyDescent="0.15">
      <c r="A26" s="87"/>
      <c r="B26" s="88"/>
      <c r="C26" s="88"/>
      <c r="D26" s="89"/>
      <c r="E26" s="111" t="s">
        <v>118</v>
      </c>
      <c r="F26" s="112"/>
      <c r="G26" s="112"/>
      <c r="H26" s="113"/>
      <c r="I26" s="97"/>
      <c r="J26" s="98"/>
      <c r="K26" s="98"/>
      <c r="L26" s="99"/>
      <c r="M26" s="141">
        <v>1360</v>
      </c>
      <c r="N26" s="142"/>
      <c r="O26" s="142"/>
      <c r="P26" s="143"/>
      <c r="Q26" s="117">
        <v>1370</v>
      </c>
      <c r="R26" s="118"/>
      <c r="S26" s="118"/>
      <c r="T26" s="119"/>
      <c r="U26" s="151">
        <f>(I23+SUM(A40:T41,A46,M46))*30+SUM(U40:AR41,Q46)+ROUND((((I23+SUM(A40:T41,A46,M46))*30)+SUM(U40:AR41,Q46))*0.14,0)+(SUM(M26:T26)*30)</f>
        <v>117058</v>
      </c>
      <c r="V26" s="152"/>
      <c r="W26" s="152"/>
      <c r="X26" s="152"/>
      <c r="Y26" s="152"/>
      <c r="Z26" s="152"/>
      <c r="AA26" s="152"/>
      <c r="AB26" s="153"/>
      <c r="AC26" s="123">
        <f>((I23+SUM(A40:T41,A46,M46))*30+SUM(U40:AR41,Q46))*2+ROUND((((I23+SUM(A40:T41,A46,M46))*30)+SUM(U40:AR41,Q46))*2*0.14,0)+(SUM(M26:T26)*30)</f>
        <v>152215</v>
      </c>
      <c r="AD26" s="124"/>
      <c r="AE26" s="124"/>
      <c r="AF26" s="124"/>
      <c r="AG26" s="124"/>
      <c r="AH26" s="124"/>
      <c r="AI26" s="124"/>
      <c r="AJ26" s="125"/>
      <c r="AK26" s="123">
        <f>((I23+SUM(A40:T41,A46,M46))*30+SUM(U40:AR41,Q46))*3+ROUND((((I23+SUM(A40:T41,A46,M46))*30)+SUM(U40:AR41,Q46))*3*0.14,0)+(SUM(M26:T26)*30)</f>
        <v>187373</v>
      </c>
      <c r="AL26" s="124"/>
      <c r="AM26" s="124"/>
      <c r="AN26" s="124"/>
      <c r="AO26" s="124"/>
      <c r="AP26" s="124"/>
      <c r="AQ26" s="124"/>
      <c r="AR26" s="125"/>
    </row>
    <row r="27" spans="1:44" ht="22.15" customHeight="1" thickBot="1" x14ac:dyDescent="0.2">
      <c r="A27" s="90"/>
      <c r="B27" s="91"/>
      <c r="C27" s="91"/>
      <c r="D27" s="92"/>
      <c r="E27" s="126" t="s">
        <v>17</v>
      </c>
      <c r="F27" s="127"/>
      <c r="G27" s="127"/>
      <c r="H27" s="128"/>
      <c r="I27" s="100"/>
      <c r="J27" s="101"/>
      <c r="K27" s="101"/>
      <c r="L27" s="102"/>
      <c r="M27" s="129">
        <v>1445</v>
      </c>
      <c r="N27" s="130"/>
      <c r="O27" s="130"/>
      <c r="P27" s="131"/>
      <c r="Q27" s="132">
        <v>2066</v>
      </c>
      <c r="R27" s="133"/>
      <c r="S27" s="133"/>
      <c r="T27" s="134"/>
      <c r="U27" s="154">
        <f>(I23+SUM(A40:T41,A46,M46))*30+SUM(U40:AR41,Q46)+ROUND((((I23+SUM(A40:T41,A46,M46))*30)+SUM(U40:AR41,Q46))*0.14,0)+(SUM(M27:T27)*30)</f>
        <v>140488</v>
      </c>
      <c r="V27" s="155"/>
      <c r="W27" s="155"/>
      <c r="X27" s="155"/>
      <c r="Y27" s="155"/>
      <c r="Z27" s="155"/>
      <c r="AA27" s="155"/>
      <c r="AB27" s="156"/>
      <c r="AC27" s="138">
        <f>((I23+SUM(A40:T41,A46,M46))*30+SUM(U40:AR41,Q46))*2+ROUND((((I23+SUM(A40:T41,A46,M46))*30)+SUM(U40:AR41,Q46))*2*0.14,0)+(SUM(M27:T27)*30)</f>
        <v>175645</v>
      </c>
      <c r="AD27" s="139"/>
      <c r="AE27" s="139"/>
      <c r="AF27" s="139"/>
      <c r="AG27" s="139"/>
      <c r="AH27" s="139"/>
      <c r="AI27" s="139"/>
      <c r="AJ27" s="140"/>
      <c r="AK27" s="138">
        <f>((I23+SUM(A40:T41,A46,M46))*30+SUM(U40:AR41,Q46))*3+ROUND((((I23+SUM(A40:T41,A46,M46))*30)+SUM(U40:AR41,Q46))*3*0.14,0)+(SUM(M27:T27)*30)</f>
        <v>210803</v>
      </c>
      <c r="AL27" s="139"/>
      <c r="AM27" s="139"/>
      <c r="AN27" s="139"/>
      <c r="AO27" s="139"/>
      <c r="AP27" s="139"/>
      <c r="AQ27" s="139"/>
      <c r="AR27" s="140"/>
    </row>
    <row r="28" spans="1:44" ht="22.15" customHeight="1" thickTop="1" x14ac:dyDescent="0.15">
      <c r="A28" s="84" t="s">
        <v>58</v>
      </c>
      <c r="B28" s="85"/>
      <c r="C28" s="85"/>
      <c r="D28" s="86"/>
      <c r="E28" s="144" t="s">
        <v>14</v>
      </c>
      <c r="F28" s="144"/>
      <c r="G28" s="144"/>
      <c r="H28" s="144"/>
      <c r="I28" s="94">
        <v>971</v>
      </c>
      <c r="J28" s="95"/>
      <c r="K28" s="95"/>
      <c r="L28" s="96"/>
      <c r="M28" s="103">
        <v>300</v>
      </c>
      <c r="N28" s="103"/>
      <c r="O28" s="103"/>
      <c r="P28" s="103"/>
      <c r="Q28" s="163">
        <v>880</v>
      </c>
      <c r="R28" s="163"/>
      <c r="S28" s="163"/>
      <c r="T28" s="163"/>
      <c r="U28" s="148">
        <f>(I28+SUM(A40:T41,A46,M46))*30+SUM(U40:AR41,Q46)+ROUND((((I28+SUM(A40:T41,A46,M46))*30)+SUM(U40:AR41,Q46))*0.14,0)+(SUM(M28:T28)*30)</f>
        <v>72952</v>
      </c>
      <c r="V28" s="149"/>
      <c r="W28" s="149"/>
      <c r="X28" s="149"/>
      <c r="Y28" s="149"/>
      <c r="Z28" s="149"/>
      <c r="AA28" s="149"/>
      <c r="AB28" s="150"/>
      <c r="AC28" s="108">
        <f>((I28+SUM(A40:T41,A46,M46))*30+SUM(U40:AR41,Q46))*2+ROUND((((I28+SUM(A40:T41,A46,M46))*30)+SUM(U40:AR41,Q46))*2*0.14,0)+(SUM(M28:T28)*30)</f>
        <v>110503</v>
      </c>
      <c r="AD28" s="109"/>
      <c r="AE28" s="109"/>
      <c r="AF28" s="109"/>
      <c r="AG28" s="109"/>
      <c r="AH28" s="109"/>
      <c r="AI28" s="109"/>
      <c r="AJ28" s="110"/>
      <c r="AK28" s="108">
        <f>((I28+SUM(A40:T41,A46,M46))*30+SUM(U40:AR41,Q46))*3+ROUND((((I28+SUM(A40:T41,A46,M46))*30)+SUM(U40:AR41,Q46))*3*0.14,0)+(SUM(M28:T28)*30)</f>
        <v>148055</v>
      </c>
      <c r="AL28" s="109"/>
      <c r="AM28" s="109"/>
      <c r="AN28" s="109"/>
      <c r="AO28" s="109"/>
      <c r="AP28" s="109"/>
      <c r="AQ28" s="109"/>
      <c r="AR28" s="110"/>
    </row>
    <row r="29" spans="1:44" ht="22.15" customHeight="1" x14ac:dyDescent="0.15">
      <c r="A29" s="87"/>
      <c r="B29" s="88"/>
      <c r="C29" s="88"/>
      <c r="D29" s="89"/>
      <c r="E29" s="111" t="s">
        <v>15</v>
      </c>
      <c r="F29" s="112"/>
      <c r="G29" s="112"/>
      <c r="H29" s="113"/>
      <c r="I29" s="97"/>
      <c r="J29" s="98"/>
      <c r="K29" s="98"/>
      <c r="L29" s="99"/>
      <c r="M29" s="114">
        <v>390</v>
      </c>
      <c r="N29" s="115"/>
      <c r="O29" s="115"/>
      <c r="P29" s="116"/>
      <c r="Q29" s="117">
        <v>880</v>
      </c>
      <c r="R29" s="118"/>
      <c r="S29" s="118"/>
      <c r="T29" s="119"/>
      <c r="U29" s="151">
        <f>(I28+SUM(A40:T41,A46,M46))*30+SUM(U40:AR41,Q46)+ROUND((((I28+SUM(A40:T41,A46,M46))*30)+SUM(U40:AR41,Q46))*0.14,0)+(SUM(M29:T29)*30)</f>
        <v>75652</v>
      </c>
      <c r="V29" s="152"/>
      <c r="W29" s="152"/>
      <c r="X29" s="152"/>
      <c r="Y29" s="152"/>
      <c r="Z29" s="152"/>
      <c r="AA29" s="152"/>
      <c r="AB29" s="153"/>
      <c r="AC29" s="123">
        <f>((I28+SUM(A40:T41,A46,M46))*30+SUM(U40:AR41,Q46))*2+ROUND((((I28+SUM(A40:T41,A46,M46))*30)+SUM(U40:AR41,Q46))*2*0.14,0)+(SUM(M29:T29)*30)</f>
        <v>113203</v>
      </c>
      <c r="AD29" s="124"/>
      <c r="AE29" s="124"/>
      <c r="AF29" s="124"/>
      <c r="AG29" s="124"/>
      <c r="AH29" s="124"/>
      <c r="AI29" s="124"/>
      <c r="AJ29" s="125"/>
      <c r="AK29" s="123">
        <f>((I28+SUM(A40:T41,A46,M46))*30+SUM(U40:AR41,Q46))*3+ROUND((((I28+SUM(A40:T41,A46,M46))*30)+SUM(U40:AR41,Q46))*3*0.14,0)+(SUM(M29:T29)*30)</f>
        <v>150755</v>
      </c>
      <c r="AL29" s="124"/>
      <c r="AM29" s="124"/>
      <c r="AN29" s="124"/>
      <c r="AO29" s="124"/>
      <c r="AP29" s="124"/>
      <c r="AQ29" s="124"/>
      <c r="AR29" s="125"/>
    </row>
    <row r="30" spans="1:44" ht="22.15" customHeight="1" x14ac:dyDescent="0.15">
      <c r="A30" s="87"/>
      <c r="B30" s="88"/>
      <c r="C30" s="88"/>
      <c r="D30" s="89"/>
      <c r="E30" s="111" t="s">
        <v>117</v>
      </c>
      <c r="F30" s="112"/>
      <c r="G30" s="112"/>
      <c r="H30" s="113"/>
      <c r="I30" s="97"/>
      <c r="J30" s="98"/>
      <c r="K30" s="98"/>
      <c r="L30" s="99"/>
      <c r="M30" s="114">
        <v>650</v>
      </c>
      <c r="N30" s="115"/>
      <c r="O30" s="115"/>
      <c r="P30" s="116"/>
      <c r="Q30" s="117">
        <v>1370</v>
      </c>
      <c r="R30" s="118"/>
      <c r="S30" s="118"/>
      <c r="T30" s="119"/>
      <c r="U30" s="151">
        <f>(I28+SUM(A40:T41,A46,M46))*30+SUM(U40:AR41,Q46)+ROUND((((I28+SUM(A40:T41,A46,M46))*30)+SUM(U40:AR41,Q46))*0.14,0)+(SUM(M30:T30)*30)</f>
        <v>98152</v>
      </c>
      <c r="V30" s="152"/>
      <c r="W30" s="152"/>
      <c r="X30" s="152"/>
      <c r="Y30" s="152"/>
      <c r="Z30" s="152"/>
      <c r="AA30" s="152"/>
      <c r="AB30" s="153"/>
      <c r="AC30" s="123">
        <f>((I28+SUM(A40:T41,A46,M46))*30+SUM(U40:AR41,Q46))*2+ROUND((((I28+SUM(A40:T41,A46,M46))*30)+SUM(U40:AR41,Q46))*2*0.14,0)+(SUM(M30:T30)*30)</f>
        <v>135703</v>
      </c>
      <c r="AD30" s="124"/>
      <c r="AE30" s="124"/>
      <c r="AF30" s="124"/>
      <c r="AG30" s="124"/>
      <c r="AH30" s="124"/>
      <c r="AI30" s="124"/>
      <c r="AJ30" s="125"/>
      <c r="AK30" s="123">
        <f>((I28+SUM(A40:T41,A46,M46))*30+SUM(U40:AR41,Q46))*3+ROUND((((I28+SUM(A40:T41,A46,M46))*30)+SUM(U40:AR41,Q46))*3*0.14,0)+(SUM(M30:T30)*30)</f>
        <v>173255</v>
      </c>
      <c r="AL30" s="124"/>
      <c r="AM30" s="124"/>
      <c r="AN30" s="124"/>
      <c r="AO30" s="124"/>
      <c r="AP30" s="124"/>
      <c r="AQ30" s="124"/>
      <c r="AR30" s="125"/>
    </row>
    <row r="31" spans="1:44" ht="22.15" customHeight="1" x14ac:dyDescent="0.15">
      <c r="A31" s="87"/>
      <c r="B31" s="88"/>
      <c r="C31" s="88"/>
      <c r="D31" s="89"/>
      <c r="E31" s="111" t="s">
        <v>118</v>
      </c>
      <c r="F31" s="112"/>
      <c r="G31" s="112"/>
      <c r="H31" s="113"/>
      <c r="I31" s="97"/>
      <c r="J31" s="98"/>
      <c r="K31" s="98"/>
      <c r="L31" s="99"/>
      <c r="M31" s="141">
        <v>1360</v>
      </c>
      <c r="N31" s="142"/>
      <c r="O31" s="142"/>
      <c r="P31" s="143"/>
      <c r="Q31" s="117">
        <v>1370</v>
      </c>
      <c r="R31" s="118"/>
      <c r="S31" s="118"/>
      <c r="T31" s="119"/>
      <c r="U31" s="151">
        <f>(I28+SUM(A40:T41,A46,M46))*30+SUM(U40:AR41,Q46)+ROUND((((I28+SUM(A40:T41,A46,M46))*30)+SUM(U40:AR41,Q46))*0.14,0)+(SUM(M31:T31)*30)</f>
        <v>119452</v>
      </c>
      <c r="V31" s="152"/>
      <c r="W31" s="152"/>
      <c r="X31" s="152"/>
      <c r="Y31" s="152"/>
      <c r="Z31" s="152"/>
      <c r="AA31" s="152"/>
      <c r="AB31" s="153"/>
      <c r="AC31" s="123">
        <f>((I28+SUM(A40:T41,A46,M46))*30+SUM(U40:AR41,Q46))*2+ROUND((((I28+SUM(A40:T41,A46,M46))*30)+SUM(U40:AR41,Q46))*2*0.14,0)+(SUM(M31:T31)*30)</f>
        <v>157003</v>
      </c>
      <c r="AD31" s="124"/>
      <c r="AE31" s="124"/>
      <c r="AF31" s="124"/>
      <c r="AG31" s="124"/>
      <c r="AH31" s="124"/>
      <c r="AI31" s="124"/>
      <c r="AJ31" s="125"/>
      <c r="AK31" s="123">
        <f>((I28+SUM(A40:T41,A46,M46))*30+SUM(U40:AR41,Q46))*3+ROUND((((I28+SUM(A40:T41,A46,M46))*30)+SUM(U40:AR41,Q46))*3*0.14,0)+(SUM(M31:T31)*30)</f>
        <v>194555</v>
      </c>
      <c r="AL31" s="124"/>
      <c r="AM31" s="124"/>
      <c r="AN31" s="124"/>
      <c r="AO31" s="124"/>
      <c r="AP31" s="124"/>
      <c r="AQ31" s="124"/>
      <c r="AR31" s="125"/>
    </row>
    <row r="32" spans="1:44" ht="22.15" customHeight="1" x14ac:dyDescent="0.15">
      <c r="A32" s="157"/>
      <c r="B32" s="158"/>
      <c r="C32" s="158"/>
      <c r="D32" s="159"/>
      <c r="E32" s="126" t="s">
        <v>17</v>
      </c>
      <c r="F32" s="127"/>
      <c r="G32" s="127"/>
      <c r="H32" s="128"/>
      <c r="I32" s="160"/>
      <c r="J32" s="161"/>
      <c r="K32" s="161"/>
      <c r="L32" s="162"/>
      <c r="M32" s="164">
        <v>1445</v>
      </c>
      <c r="N32" s="165"/>
      <c r="O32" s="165"/>
      <c r="P32" s="166"/>
      <c r="Q32" s="167">
        <v>2066</v>
      </c>
      <c r="R32" s="168"/>
      <c r="S32" s="168"/>
      <c r="T32" s="169"/>
      <c r="U32" s="170">
        <f>(I28+SUM(A40:T41,A46,M46))*30+SUM(U40:AR41,Q46)+ROUND((((I28+SUM(A40:T41,A46,M46))*30)+SUM(U40:AR41,Q46))*0.14,0)+(SUM(M32:T32)*30)</f>
        <v>142882</v>
      </c>
      <c r="V32" s="171"/>
      <c r="W32" s="171"/>
      <c r="X32" s="171"/>
      <c r="Y32" s="171"/>
      <c r="Z32" s="171"/>
      <c r="AA32" s="171"/>
      <c r="AB32" s="172"/>
      <c r="AC32" s="173">
        <f>((I28+SUM(A40:T41,A46,M46))*30+SUM(U40:AR41,Q46))*2+ROUND((((I28+SUM(A40:T41,A46,M46))*30)+SUM(U40:AR41,Q46))*2*0.14,0)+(SUM(M32:T32)*30)</f>
        <v>180433</v>
      </c>
      <c r="AD32" s="174"/>
      <c r="AE32" s="174"/>
      <c r="AF32" s="174"/>
      <c r="AG32" s="174"/>
      <c r="AH32" s="174"/>
      <c r="AI32" s="174"/>
      <c r="AJ32" s="175"/>
      <c r="AK32" s="173">
        <f>((I28+SUM(A40:T41,A46,M46))*30+SUM(U40:AR41,Q46))*3+ROUND((((I28+SUM(A40:T41,A46,M46))*30)+SUM(U40:AR41,Q46))*3*0.14,0)+(SUM(M32:T32)*30)</f>
        <v>217985</v>
      </c>
      <c r="AL32" s="174"/>
      <c r="AM32" s="174"/>
      <c r="AN32" s="174"/>
      <c r="AO32" s="174"/>
      <c r="AP32" s="174"/>
      <c r="AQ32" s="174"/>
      <c r="AR32" s="175"/>
    </row>
    <row r="33" spans="1:44" ht="22.15" customHeight="1" x14ac:dyDescent="0.15">
      <c r="A33" s="47"/>
      <c r="B33" s="43"/>
      <c r="C33" s="43"/>
      <c r="D33" s="43"/>
      <c r="E33" s="44"/>
      <c r="F33" s="44"/>
      <c r="G33" s="44"/>
      <c r="H33" s="44"/>
      <c r="I33" s="43"/>
      <c r="J33" s="43"/>
      <c r="K33" s="43"/>
      <c r="L33" s="43"/>
      <c r="M33" s="45"/>
      <c r="N33" s="45"/>
      <c r="O33" s="45"/>
      <c r="P33" s="45"/>
      <c r="Q33" s="46"/>
      <c r="R33" s="46"/>
      <c r="S33" s="46"/>
      <c r="T33" s="46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</row>
    <row r="34" spans="1:44" ht="12" customHeight="1" x14ac:dyDescent="0.15">
      <c r="A34" s="60" t="s">
        <v>156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</row>
    <row r="35" spans="1:44" ht="16.5" customHeight="1" x14ac:dyDescent="0.1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</row>
    <row r="36" spans="1:44" ht="22.15" customHeight="1" x14ac:dyDescent="0.15">
      <c r="A36" s="63" t="s">
        <v>20</v>
      </c>
      <c r="B36" s="63"/>
      <c r="C36" s="63"/>
      <c r="D36" s="63"/>
      <c r="E36" s="68" t="s">
        <v>21</v>
      </c>
      <c r="F36" s="63"/>
      <c r="G36" s="63"/>
      <c r="H36" s="63"/>
      <c r="I36" s="176" t="s">
        <v>22</v>
      </c>
      <c r="J36" s="177"/>
      <c r="K36" s="177"/>
      <c r="L36" s="178"/>
      <c r="M36" s="176" t="s">
        <v>36</v>
      </c>
      <c r="N36" s="177"/>
      <c r="O36" s="177"/>
      <c r="P36" s="178"/>
      <c r="Q36" s="176" t="s">
        <v>37</v>
      </c>
      <c r="R36" s="177"/>
      <c r="S36" s="177"/>
      <c r="T36" s="178"/>
      <c r="U36" s="63" t="s">
        <v>56</v>
      </c>
      <c r="V36" s="63"/>
      <c r="W36" s="63"/>
      <c r="X36" s="63"/>
      <c r="Y36" s="68" t="s">
        <v>55</v>
      </c>
      <c r="Z36" s="63"/>
      <c r="AA36" s="63"/>
      <c r="AB36" s="63"/>
      <c r="AC36" s="66" t="s">
        <v>104</v>
      </c>
      <c r="AD36" s="67"/>
      <c r="AE36" s="67"/>
      <c r="AF36" s="68"/>
      <c r="AG36" s="176" t="s">
        <v>105</v>
      </c>
      <c r="AH36" s="177"/>
      <c r="AI36" s="177"/>
      <c r="AJ36" s="178"/>
      <c r="AK36" s="176" t="s">
        <v>106</v>
      </c>
      <c r="AL36" s="177"/>
      <c r="AM36" s="177"/>
      <c r="AN36" s="178"/>
      <c r="AO36" s="66" t="s">
        <v>107</v>
      </c>
      <c r="AP36" s="67"/>
      <c r="AQ36" s="67"/>
      <c r="AR36" s="68"/>
    </row>
    <row r="37" spans="1:44" s="16" customFormat="1" ht="22.15" customHeight="1" x14ac:dyDescent="0.15">
      <c r="A37" s="69" t="s">
        <v>157</v>
      </c>
      <c r="B37" s="70"/>
      <c r="C37" s="70"/>
      <c r="D37" s="70"/>
      <c r="E37" s="70"/>
      <c r="F37" s="70"/>
      <c r="G37" s="70"/>
      <c r="H37" s="71"/>
      <c r="I37" s="185" t="s">
        <v>164</v>
      </c>
      <c r="J37" s="186"/>
      <c r="K37" s="186"/>
      <c r="L37" s="187"/>
      <c r="M37" s="185" t="s">
        <v>160</v>
      </c>
      <c r="N37" s="186"/>
      <c r="O37" s="186"/>
      <c r="P37" s="187"/>
      <c r="Q37" s="185" t="s">
        <v>161</v>
      </c>
      <c r="R37" s="186"/>
      <c r="S37" s="186"/>
      <c r="T37" s="187"/>
      <c r="U37" s="179" t="s">
        <v>172</v>
      </c>
      <c r="V37" s="180"/>
      <c r="W37" s="180"/>
      <c r="X37" s="181"/>
      <c r="Y37" s="69" t="s">
        <v>173</v>
      </c>
      <c r="Z37" s="70"/>
      <c r="AA37" s="70"/>
      <c r="AB37" s="71"/>
      <c r="AC37" s="179" t="s">
        <v>174</v>
      </c>
      <c r="AD37" s="180"/>
      <c r="AE37" s="180"/>
      <c r="AF37" s="181"/>
      <c r="AG37" s="185" t="s">
        <v>162</v>
      </c>
      <c r="AH37" s="186"/>
      <c r="AI37" s="186"/>
      <c r="AJ37" s="187"/>
      <c r="AK37" s="69" t="s">
        <v>163</v>
      </c>
      <c r="AL37" s="70"/>
      <c r="AM37" s="70"/>
      <c r="AN37" s="71"/>
      <c r="AO37" s="179" t="s">
        <v>176</v>
      </c>
      <c r="AP37" s="180"/>
      <c r="AQ37" s="180"/>
      <c r="AR37" s="181"/>
    </row>
    <row r="38" spans="1:44" s="16" customFormat="1" ht="22.15" customHeight="1" x14ac:dyDescent="0.15">
      <c r="A38" s="72"/>
      <c r="B38" s="73"/>
      <c r="C38" s="73"/>
      <c r="D38" s="73"/>
      <c r="E38" s="73"/>
      <c r="F38" s="73"/>
      <c r="G38" s="73"/>
      <c r="H38" s="74"/>
      <c r="I38" s="188"/>
      <c r="J38" s="203"/>
      <c r="K38" s="203"/>
      <c r="L38" s="190"/>
      <c r="M38" s="188"/>
      <c r="N38" s="189"/>
      <c r="O38" s="189"/>
      <c r="P38" s="190"/>
      <c r="Q38" s="188"/>
      <c r="R38" s="203"/>
      <c r="S38" s="203"/>
      <c r="T38" s="190"/>
      <c r="U38" s="179"/>
      <c r="V38" s="180"/>
      <c r="W38" s="180"/>
      <c r="X38" s="181"/>
      <c r="Y38" s="72"/>
      <c r="Z38" s="73"/>
      <c r="AA38" s="73"/>
      <c r="AB38" s="74"/>
      <c r="AC38" s="179"/>
      <c r="AD38" s="180"/>
      <c r="AE38" s="180"/>
      <c r="AF38" s="181"/>
      <c r="AG38" s="188"/>
      <c r="AH38" s="189"/>
      <c r="AI38" s="189"/>
      <c r="AJ38" s="190"/>
      <c r="AK38" s="72"/>
      <c r="AL38" s="73"/>
      <c r="AM38" s="73"/>
      <c r="AN38" s="74"/>
      <c r="AO38" s="179"/>
      <c r="AP38" s="180"/>
      <c r="AQ38" s="180"/>
      <c r="AR38" s="181"/>
    </row>
    <row r="39" spans="1:44" s="16" customFormat="1" ht="22.15" customHeight="1" thickBot="1" x14ac:dyDescent="0.2">
      <c r="A39" s="194" t="s">
        <v>158</v>
      </c>
      <c r="B39" s="195"/>
      <c r="C39" s="195"/>
      <c r="D39" s="196"/>
      <c r="E39" s="197" t="s">
        <v>159</v>
      </c>
      <c r="F39" s="198"/>
      <c r="G39" s="198"/>
      <c r="H39" s="199"/>
      <c r="I39" s="200" t="s">
        <v>159</v>
      </c>
      <c r="J39" s="201"/>
      <c r="K39" s="201"/>
      <c r="L39" s="202"/>
      <c r="M39" s="191"/>
      <c r="N39" s="192"/>
      <c r="O39" s="192"/>
      <c r="P39" s="193"/>
      <c r="Q39" s="191"/>
      <c r="R39" s="192"/>
      <c r="S39" s="192"/>
      <c r="T39" s="193"/>
      <c r="U39" s="182"/>
      <c r="V39" s="183"/>
      <c r="W39" s="183"/>
      <c r="X39" s="184"/>
      <c r="Y39" s="75"/>
      <c r="Z39" s="76"/>
      <c r="AA39" s="76"/>
      <c r="AB39" s="77"/>
      <c r="AC39" s="182"/>
      <c r="AD39" s="183"/>
      <c r="AE39" s="183"/>
      <c r="AF39" s="184"/>
      <c r="AG39" s="191"/>
      <c r="AH39" s="192"/>
      <c r="AI39" s="192"/>
      <c r="AJ39" s="193"/>
      <c r="AK39" s="75"/>
      <c r="AL39" s="76"/>
      <c r="AM39" s="76"/>
      <c r="AN39" s="77"/>
      <c r="AO39" s="182"/>
      <c r="AP39" s="183"/>
      <c r="AQ39" s="183"/>
      <c r="AR39" s="184"/>
    </row>
    <row r="40" spans="1:44" ht="22.15" customHeight="1" thickTop="1" x14ac:dyDescent="0.15">
      <c r="A40" s="222">
        <v>12</v>
      </c>
      <c r="B40" s="223"/>
      <c r="C40" s="223"/>
      <c r="D40" s="224"/>
      <c r="E40" s="222">
        <v>23</v>
      </c>
      <c r="F40" s="223"/>
      <c r="G40" s="223"/>
      <c r="H40" s="224"/>
      <c r="I40" s="222">
        <v>46</v>
      </c>
      <c r="J40" s="223"/>
      <c r="K40" s="223"/>
      <c r="L40" s="223"/>
      <c r="M40" s="228"/>
      <c r="N40" s="229"/>
      <c r="O40" s="229"/>
      <c r="P40" s="230"/>
      <c r="Q40" s="228"/>
      <c r="R40" s="229"/>
      <c r="S40" s="229"/>
      <c r="T40" s="230"/>
      <c r="U40" s="204">
        <v>280</v>
      </c>
      <c r="V40" s="205"/>
      <c r="W40" s="205"/>
      <c r="X40" s="206"/>
      <c r="Y40" s="204">
        <v>50</v>
      </c>
      <c r="Z40" s="205"/>
      <c r="AA40" s="205"/>
      <c r="AB40" s="206"/>
      <c r="AC40" s="204">
        <v>110</v>
      </c>
      <c r="AD40" s="205"/>
      <c r="AE40" s="205"/>
      <c r="AF40" s="206"/>
      <c r="AG40" s="210"/>
      <c r="AH40" s="211"/>
      <c r="AI40" s="211"/>
      <c r="AJ40" s="212"/>
      <c r="AK40" s="216">
        <v>10</v>
      </c>
      <c r="AL40" s="217"/>
      <c r="AM40" s="217"/>
      <c r="AN40" s="218"/>
      <c r="AO40" s="204">
        <v>10</v>
      </c>
      <c r="AP40" s="205"/>
      <c r="AQ40" s="205"/>
      <c r="AR40" s="206"/>
    </row>
    <row r="41" spans="1:44" ht="22.15" customHeight="1" thickBot="1" x14ac:dyDescent="0.2">
      <c r="A41" s="225"/>
      <c r="B41" s="226"/>
      <c r="C41" s="226"/>
      <c r="D41" s="227"/>
      <c r="E41" s="225"/>
      <c r="F41" s="226"/>
      <c r="G41" s="226"/>
      <c r="H41" s="227"/>
      <c r="I41" s="225"/>
      <c r="J41" s="226"/>
      <c r="K41" s="226"/>
      <c r="L41" s="226"/>
      <c r="M41" s="231"/>
      <c r="N41" s="232"/>
      <c r="O41" s="232"/>
      <c r="P41" s="233"/>
      <c r="Q41" s="231"/>
      <c r="R41" s="232"/>
      <c r="S41" s="232"/>
      <c r="T41" s="233"/>
      <c r="U41" s="207"/>
      <c r="V41" s="208"/>
      <c r="W41" s="208"/>
      <c r="X41" s="209"/>
      <c r="Y41" s="207"/>
      <c r="Z41" s="208"/>
      <c r="AA41" s="208"/>
      <c r="AB41" s="209"/>
      <c r="AC41" s="207"/>
      <c r="AD41" s="208"/>
      <c r="AE41" s="208"/>
      <c r="AF41" s="209"/>
      <c r="AG41" s="213"/>
      <c r="AH41" s="214"/>
      <c r="AI41" s="214"/>
      <c r="AJ41" s="215"/>
      <c r="AK41" s="219"/>
      <c r="AL41" s="220"/>
      <c r="AM41" s="220"/>
      <c r="AN41" s="221"/>
      <c r="AO41" s="207"/>
      <c r="AP41" s="208"/>
      <c r="AQ41" s="208"/>
      <c r="AR41" s="209"/>
    </row>
    <row r="42" spans="1:44" ht="22.15" customHeight="1" thickTop="1" x14ac:dyDescent="0.15">
      <c r="A42" s="66" t="s">
        <v>114</v>
      </c>
      <c r="B42" s="67"/>
      <c r="C42" s="67"/>
      <c r="D42" s="68"/>
      <c r="E42" s="176" t="s">
        <v>127</v>
      </c>
      <c r="F42" s="177"/>
      <c r="G42" s="177"/>
      <c r="H42" s="177"/>
      <c r="I42" s="177"/>
      <c r="J42" s="177"/>
      <c r="K42" s="177"/>
      <c r="L42" s="178"/>
      <c r="M42" s="176" t="s">
        <v>213</v>
      </c>
      <c r="N42" s="177"/>
      <c r="O42" s="177"/>
      <c r="P42" s="178"/>
      <c r="Q42" s="176" t="s">
        <v>214</v>
      </c>
      <c r="R42" s="177"/>
      <c r="S42" s="177"/>
      <c r="T42" s="178"/>
      <c r="U42" s="52"/>
      <c r="V42" s="52"/>
      <c r="W42" s="52"/>
      <c r="X42" s="52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</row>
    <row r="43" spans="1:44" ht="22.15" customHeight="1" x14ac:dyDescent="0.15">
      <c r="A43" s="179" t="s">
        <v>177</v>
      </c>
      <c r="B43" s="180"/>
      <c r="C43" s="180"/>
      <c r="D43" s="181"/>
      <c r="E43" s="185" t="s">
        <v>188</v>
      </c>
      <c r="F43" s="186"/>
      <c r="G43" s="186"/>
      <c r="H43" s="186"/>
      <c r="I43" s="186"/>
      <c r="J43" s="186"/>
      <c r="K43" s="186"/>
      <c r="L43" s="187"/>
      <c r="M43" s="185" t="s">
        <v>215</v>
      </c>
      <c r="N43" s="186"/>
      <c r="O43" s="186"/>
      <c r="P43" s="187"/>
      <c r="Q43" s="185" t="s">
        <v>216</v>
      </c>
      <c r="R43" s="186"/>
      <c r="S43" s="186"/>
      <c r="T43" s="187"/>
      <c r="U43" s="52"/>
      <c r="V43" s="52"/>
      <c r="W43" s="52"/>
      <c r="X43" s="52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</row>
    <row r="44" spans="1:44" ht="22.15" customHeight="1" x14ac:dyDescent="0.15">
      <c r="A44" s="179"/>
      <c r="B44" s="180"/>
      <c r="C44" s="180"/>
      <c r="D44" s="181"/>
      <c r="E44" s="188"/>
      <c r="F44" s="203"/>
      <c r="G44" s="203"/>
      <c r="H44" s="203"/>
      <c r="I44" s="203"/>
      <c r="J44" s="203"/>
      <c r="K44" s="203"/>
      <c r="L44" s="190"/>
      <c r="M44" s="188"/>
      <c r="N44" s="189"/>
      <c r="O44" s="189"/>
      <c r="P44" s="190"/>
      <c r="Q44" s="188"/>
      <c r="R44" s="189"/>
      <c r="S44" s="189"/>
      <c r="T44" s="190"/>
      <c r="U44" s="52"/>
      <c r="V44" s="52"/>
      <c r="W44" s="52"/>
      <c r="X44" s="52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</row>
    <row r="45" spans="1:44" ht="22.15" customHeight="1" thickBot="1" x14ac:dyDescent="0.2">
      <c r="A45" s="182"/>
      <c r="B45" s="183"/>
      <c r="C45" s="183"/>
      <c r="D45" s="184"/>
      <c r="E45" s="191"/>
      <c r="F45" s="192"/>
      <c r="G45" s="192"/>
      <c r="H45" s="192"/>
      <c r="I45" s="192"/>
      <c r="J45" s="192"/>
      <c r="K45" s="192"/>
      <c r="L45" s="193"/>
      <c r="M45" s="191"/>
      <c r="N45" s="192"/>
      <c r="O45" s="192"/>
      <c r="P45" s="193"/>
      <c r="Q45" s="191"/>
      <c r="R45" s="192"/>
      <c r="S45" s="192"/>
      <c r="T45" s="193"/>
      <c r="U45" s="52"/>
      <c r="V45" s="52"/>
      <c r="W45" s="52"/>
      <c r="X45" s="52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</row>
    <row r="46" spans="1:44" ht="22.15" customHeight="1" thickTop="1" x14ac:dyDescent="0.15">
      <c r="A46" s="222">
        <v>18</v>
      </c>
      <c r="B46" s="223"/>
      <c r="C46" s="223"/>
      <c r="D46" s="224"/>
      <c r="E46" s="234" t="s">
        <v>193</v>
      </c>
      <c r="F46" s="235"/>
      <c r="G46" s="235"/>
      <c r="H46" s="235"/>
      <c r="I46" s="235"/>
      <c r="J46" s="235"/>
      <c r="K46" s="235"/>
      <c r="L46" s="236"/>
      <c r="M46" s="961">
        <v>12</v>
      </c>
      <c r="N46" s="962"/>
      <c r="O46" s="962"/>
      <c r="P46" s="963"/>
      <c r="Q46" s="964">
        <v>20</v>
      </c>
      <c r="R46" s="965"/>
      <c r="S46" s="965"/>
      <c r="T46" s="966"/>
      <c r="U46" s="52"/>
      <c r="V46" s="52"/>
      <c r="W46" s="52"/>
      <c r="X46" s="52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44" ht="22.15" customHeight="1" thickBot="1" x14ac:dyDescent="0.2">
      <c r="A47" s="225"/>
      <c r="B47" s="226"/>
      <c r="C47" s="226"/>
      <c r="D47" s="227"/>
      <c r="E47" s="237"/>
      <c r="F47" s="238"/>
      <c r="G47" s="238"/>
      <c r="H47" s="238"/>
      <c r="I47" s="238"/>
      <c r="J47" s="238"/>
      <c r="K47" s="238"/>
      <c r="L47" s="239"/>
      <c r="M47" s="967"/>
      <c r="N47" s="968"/>
      <c r="O47" s="968"/>
      <c r="P47" s="969"/>
      <c r="Q47" s="970"/>
      <c r="R47" s="971"/>
      <c r="S47" s="971"/>
      <c r="T47" s="972"/>
      <c r="U47" s="52"/>
      <c r="V47" s="52"/>
      <c r="W47" s="52"/>
      <c r="X47" s="52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</row>
    <row r="48" spans="1:44" ht="22.15" customHeight="1" thickTop="1" x14ac:dyDescent="0.1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2"/>
      <c r="V48" s="52"/>
      <c r="W48" s="52"/>
      <c r="X48" s="52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1:44" ht="12" customHeight="1" x14ac:dyDescent="0.15">
      <c r="A49" s="60" t="s">
        <v>178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52"/>
      <c r="V49" s="52"/>
      <c r="W49" s="52"/>
      <c r="X49" s="52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1:44" ht="22.15" customHeight="1" x14ac:dyDescent="0.1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</row>
    <row r="51" spans="1:44" s="54" customFormat="1" ht="22.15" customHeight="1" x14ac:dyDescent="0.15">
      <c r="A51" s="66" t="s">
        <v>129</v>
      </c>
      <c r="B51" s="67"/>
      <c r="C51" s="67"/>
      <c r="D51" s="67"/>
      <c r="E51" s="67"/>
      <c r="F51" s="67"/>
      <c r="G51" s="67"/>
      <c r="H51" s="68"/>
      <c r="I51" s="66" t="s">
        <v>142</v>
      </c>
      <c r="J51" s="67"/>
      <c r="K51" s="67"/>
      <c r="L51" s="68"/>
      <c r="M51" s="66" t="s">
        <v>143</v>
      </c>
      <c r="N51" s="67"/>
      <c r="O51" s="67"/>
      <c r="P51" s="68"/>
      <c r="Q51" s="66" t="s">
        <v>145</v>
      </c>
      <c r="R51" s="67"/>
      <c r="S51" s="67"/>
      <c r="T51" s="68"/>
      <c r="U51" s="66" t="s">
        <v>146</v>
      </c>
      <c r="V51" s="67"/>
      <c r="W51" s="67"/>
      <c r="X51" s="68"/>
      <c r="Y51" s="66" t="s">
        <v>144</v>
      </c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8"/>
    </row>
    <row r="52" spans="1:44" s="16" customFormat="1" ht="22.15" customHeight="1" x14ac:dyDescent="0.15">
      <c r="A52" s="69" t="s">
        <v>165</v>
      </c>
      <c r="B52" s="70"/>
      <c r="C52" s="70"/>
      <c r="D52" s="70"/>
      <c r="E52" s="70"/>
      <c r="F52" s="70"/>
      <c r="G52" s="70"/>
      <c r="H52" s="71"/>
      <c r="I52" s="179" t="s">
        <v>175</v>
      </c>
      <c r="J52" s="180"/>
      <c r="K52" s="180"/>
      <c r="L52" s="181"/>
      <c r="M52" s="255" t="s">
        <v>195</v>
      </c>
      <c r="N52" s="256"/>
      <c r="O52" s="256"/>
      <c r="P52" s="257"/>
      <c r="Q52" s="69" t="s">
        <v>151</v>
      </c>
      <c r="R52" s="70"/>
      <c r="S52" s="70"/>
      <c r="T52" s="71"/>
      <c r="U52" s="69" t="s">
        <v>152</v>
      </c>
      <c r="V52" s="70"/>
      <c r="W52" s="70"/>
      <c r="X52" s="71"/>
      <c r="Y52" s="259" t="s">
        <v>153</v>
      </c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1"/>
    </row>
    <row r="53" spans="1:44" s="16" customFormat="1" ht="22.15" customHeight="1" x14ac:dyDescent="0.15">
      <c r="A53" s="252"/>
      <c r="B53" s="253"/>
      <c r="C53" s="253"/>
      <c r="D53" s="253"/>
      <c r="E53" s="253"/>
      <c r="F53" s="253"/>
      <c r="G53" s="253"/>
      <c r="H53" s="254"/>
      <c r="I53" s="179"/>
      <c r="J53" s="180"/>
      <c r="K53" s="180"/>
      <c r="L53" s="181"/>
      <c r="M53" s="179"/>
      <c r="N53" s="180"/>
      <c r="O53" s="180"/>
      <c r="P53" s="181"/>
      <c r="Q53" s="72"/>
      <c r="R53" s="258"/>
      <c r="S53" s="258"/>
      <c r="T53" s="74"/>
      <c r="U53" s="72"/>
      <c r="V53" s="258"/>
      <c r="W53" s="258"/>
      <c r="X53" s="74"/>
      <c r="Y53" s="69" t="s">
        <v>167</v>
      </c>
      <c r="Z53" s="70"/>
      <c r="AA53" s="70"/>
      <c r="AB53" s="71"/>
      <c r="AC53" s="69" t="s">
        <v>168</v>
      </c>
      <c r="AD53" s="70"/>
      <c r="AE53" s="70"/>
      <c r="AF53" s="71"/>
      <c r="AG53" s="69" t="s">
        <v>169</v>
      </c>
      <c r="AH53" s="70"/>
      <c r="AI53" s="70"/>
      <c r="AJ53" s="71"/>
      <c r="AK53" s="69" t="s">
        <v>170</v>
      </c>
      <c r="AL53" s="70"/>
      <c r="AM53" s="70"/>
      <c r="AN53" s="71"/>
      <c r="AO53" s="69" t="s">
        <v>154</v>
      </c>
      <c r="AP53" s="70"/>
      <c r="AQ53" s="70"/>
      <c r="AR53" s="71"/>
    </row>
    <row r="54" spans="1:44" s="16" customFormat="1" ht="22.15" customHeight="1" thickBot="1" x14ac:dyDescent="0.2">
      <c r="A54" s="75" t="s">
        <v>98</v>
      </c>
      <c r="B54" s="76"/>
      <c r="C54" s="76"/>
      <c r="D54" s="77"/>
      <c r="E54" s="75" t="s">
        <v>99</v>
      </c>
      <c r="F54" s="76"/>
      <c r="G54" s="76"/>
      <c r="H54" s="77"/>
      <c r="I54" s="182"/>
      <c r="J54" s="183"/>
      <c r="K54" s="183"/>
      <c r="L54" s="184"/>
      <c r="M54" s="182"/>
      <c r="N54" s="183"/>
      <c r="O54" s="183"/>
      <c r="P54" s="184"/>
      <c r="Q54" s="75"/>
      <c r="R54" s="76"/>
      <c r="S54" s="76"/>
      <c r="T54" s="77"/>
      <c r="U54" s="75"/>
      <c r="V54" s="76"/>
      <c r="W54" s="76"/>
      <c r="X54" s="77"/>
      <c r="Y54" s="75"/>
      <c r="Z54" s="76"/>
      <c r="AA54" s="76"/>
      <c r="AB54" s="77"/>
      <c r="AC54" s="75"/>
      <c r="AD54" s="76"/>
      <c r="AE54" s="76"/>
      <c r="AF54" s="77"/>
      <c r="AG54" s="75"/>
      <c r="AH54" s="76"/>
      <c r="AI54" s="76"/>
      <c r="AJ54" s="77"/>
      <c r="AK54" s="75"/>
      <c r="AL54" s="76"/>
      <c r="AM54" s="76"/>
      <c r="AN54" s="77"/>
      <c r="AO54" s="75"/>
      <c r="AP54" s="76"/>
      <c r="AQ54" s="76"/>
      <c r="AR54" s="77"/>
    </row>
    <row r="55" spans="1:44" ht="22.15" customHeight="1" thickTop="1" x14ac:dyDescent="0.15">
      <c r="A55" s="204">
        <v>30</v>
      </c>
      <c r="B55" s="205"/>
      <c r="C55" s="205"/>
      <c r="D55" s="206"/>
      <c r="E55" s="204">
        <v>60</v>
      </c>
      <c r="F55" s="205"/>
      <c r="G55" s="205"/>
      <c r="H55" s="206"/>
      <c r="I55" s="240">
        <v>20</v>
      </c>
      <c r="J55" s="241"/>
      <c r="K55" s="241"/>
      <c r="L55" s="242"/>
      <c r="M55" s="222">
        <v>30</v>
      </c>
      <c r="N55" s="223"/>
      <c r="O55" s="223"/>
      <c r="P55" s="224"/>
      <c r="Q55" s="246"/>
      <c r="R55" s="247"/>
      <c r="S55" s="247"/>
      <c r="T55" s="248"/>
      <c r="U55" s="246"/>
      <c r="V55" s="247"/>
      <c r="W55" s="247"/>
      <c r="X55" s="248"/>
      <c r="Y55" s="240">
        <v>460</v>
      </c>
      <c r="Z55" s="241"/>
      <c r="AA55" s="241"/>
      <c r="AB55" s="242"/>
      <c r="AC55" s="240">
        <v>460</v>
      </c>
      <c r="AD55" s="241"/>
      <c r="AE55" s="241"/>
      <c r="AF55" s="242"/>
      <c r="AG55" s="240">
        <v>400</v>
      </c>
      <c r="AH55" s="241"/>
      <c r="AI55" s="241"/>
      <c r="AJ55" s="242"/>
      <c r="AK55" s="262">
        <v>500</v>
      </c>
      <c r="AL55" s="263"/>
      <c r="AM55" s="263"/>
      <c r="AN55" s="264"/>
      <c r="AO55" s="240">
        <v>250</v>
      </c>
      <c r="AP55" s="241"/>
      <c r="AQ55" s="241"/>
      <c r="AR55" s="242"/>
    </row>
    <row r="56" spans="1:44" ht="22.15" customHeight="1" thickBot="1" x14ac:dyDescent="0.2">
      <c r="A56" s="207"/>
      <c r="B56" s="208"/>
      <c r="C56" s="208"/>
      <c r="D56" s="209"/>
      <c r="E56" s="207"/>
      <c r="F56" s="208"/>
      <c r="G56" s="208"/>
      <c r="H56" s="209"/>
      <c r="I56" s="243"/>
      <c r="J56" s="244"/>
      <c r="K56" s="244"/>
      <c r="L56" s="245"/>
      <c r="M56" s="225"/>
      <c r="N56" s="226"/>
      <c r="O56" s="226"/>
      <c r="P56" s="227"/>
      <c r="Q56" s="249"/>
      <c r="R56" s="250"/>
      <c r="S56" s="250"/>
      <c r="T56" s="251"/>
      <c r="U56" s="249"/>
      <c r="V56" s="250"/>
      <c r="W56" s="250"/>
      <c r="X56" s="251"/>
      <c r="Y56" s="243"/>
      <c r="Z56" s="244"/>
      <c r="AA56" s="244"/>
      <c r="AB56" s="245"/>
      <c r="AC56" s="243"/>
      <c r="AD56" s="244"/>
      <c r="AE56" s="244"/>
      <c r="AF56" s="245"/>
      <c r="AG56" s="243"/>
      <c r="AH56" s="244"/>
      <c r="AI56" s="244"/>
      <c r="AJ56" s="245"/>
      <c r="AK56" s="265"/>
      <c r="AL56" s="266"/>
      <c r="AM56" s="266"/>
      <c r="AN56" s="267"/>
      <c r="AO56" s="243"/>
      <c r="AP56" s="244"/>
      <c r="AQ56" s="244"/>
      <c r="AR56" s="245"/>
    </row>
    <row r="57" spans="1:44" ht="22.15" customHeight="1" thickTop="1" x14ac:dyDescent="0.15">
      <c r="A57" s="272" t="s">
        <v>198</v>
      </c>
      <c r="B57" s="273"/>
      <c r="C57" s="273"/>
      <c r="D57" s="273"/>
      <c r="E57" s="273"/>
      <c r="F57" s="273"/>
      <c r="G57" s="273"/>
      <c r="H57" s="274"/>
      <c r="I57" s="275" t="s">
        <v>199</v>
      </c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7"/>
      <c r="AK57" s="18"/>
      <c r="AL57" s="18"/>
      <c r="AM57" s="18"/>
      <c r="AN57" s="18"/>
      <c r="AO57" s="18"/>
      <c r="AP57" s="18"/>
      <c r="AQ57" s="18"/>
      <c r="AR57" s="18"/>
    </row>
    <row r="58" spans="1:44" ht="22.15" customHeight="1" x14ac:dyDescent="0.15">
      <c r="A58" s="176" t="s">
        <v>66</v>
      </c>
      <c r="B58" s="177"/>
      <c r="C58" s="177"/>
      <c r="D58" s="177"/>
      <c r="E58" s="177"/>
      <c r="F58" s="177"/>
      <c r="G58" s="177"/>
      <c r="H58" s="178"/>
      <c r="I58" s="259" t="s">
        <v>171</v>
      </c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1"/>
    </row>
    <row r="59" spans="1:44" ht="22.15" customHeight="1" x14ac:dyDescent="0.15">
      <c r="A59" s="278" t="s">
        <v>196</v>
      </c>
      <c r="B59" s="279"/>
      <c r="C59" s="279"/>
      <c r="D59" s="279"/>
      <c r="E59" s="279"/>
      <c r="F59" s="279"/>
      <c r="G59" s="279"/>
      <c r="H59" s="280"/>
      <c r="I59" s="69" t="s">
        <v>147</v>
      </c>
      <c r="J59" s="70"/>
      <c r="K59" s="70"/>
      <c r="L59" s="71"/>
      <c r="M59" s="69" t="s">
        <v>148</v>
      </c>
      <c r="N59" s="70"/>
      <c r="O59" s="70"/>
      <c r="P59" s="71"/>
      <c r="Q59" s="78" t="s">
        <v>149</v>
      </c>
      <c r="R59" s="79"/>
      <c r="S59" s="79"/>
      <c r="T59" s="80"/>
      <c r="U59" s="78" t="s">
        <v>150</v>
      </c>
      <c r="V59" s="79"/>
      <c r="W59" s="79"/>
      <c r="X59" s="80"/>
    </row>
    <row r="60" spans="1:44" ht="22.15" customHeight="1" thickBot="1" x14ac:dyDescent="0.2">
      <c r="A60" s="278"/>
      <c r="B60" s="279"/>
      <c r="C60" s="279"/>
      <c r="D60" s="279"/>
      <c r="E60" s="279"/>
      <c r="F60" s="279"/>
      <c r="G60" s="279"/>
      <c r="H60" s="280"/>
      <c r="I60" s="75"/>
      <c r="J60" s="76"/>
      <c r="K60" s="76"/>
      <c r="L60" s="77"/>
      <c r="M60" s="75"/>
      <c r="N60" s="76"/>
      <c r="O60" s="76"/>
      <c r="P60" s="77"/>
      <c r="Q60" s="81"/>
      <c r="R60" s="82"/>
      <c r="S60" s="82"/>
      <c r="T60" s="83"/>
      <c r="U60" s="81"/>
      <c r="V60" s="82"/>
      <c r="W60" s="82"/>
      <c r="X60" s="83"/>
    </row>
    <row r="61" spans="1:44" ht="22.15" customHeight="1" thickTop="1" x14ac:dyDescent="0.15">
      <c r="A61" s="97">
        <v>246</v>
      </c>
      <c r="B61" s="98"/>
      <c r="C61" s="98"/>
      <c r="D61" s="98"/>
      <c r="E61" s="98"/>
      <c r="F61" s="98"/>
      <c r="G61" s="98"/>
      <c r="H61" s="99"/>
      <c r="I61" s="240">
        <v>72</v>
      </c>
      <c r="J61" s="241"/>
      <c r="K61" s="241"/>
      <c r="L61" s="242"/>
      <c r="M61" s="240">
        <v>144</v>
      </c>
      <c r="N61" s="241"/>
      <c r="O61" s="241"/>
      <c r="P61" s="242"/>
      <c r="Q61" s="240">
        <v>680</v>
      </c>
      <c r="R61" s="241"/>
      <c r="S61" s="241"/>
      <c r="T61" s="242"/>
      <c r="U61" s="262">
        <v>1280</v>
      </c>
      <c r="V61" s="263"/>
      <c r="W61" s="263"/>
      <c r="X61" s="264"/>
    </row>
    <row r="62" spans="1:44" ht="22.15" customHeight="1" thickBot="1" x14ac:dyDescent="0.2">
      <c r="A62" s="100"/>
      <c r="B62" s="101"/>
      <c r="C62" s="101"/>
      <c r="D62" s="101"/>
      <c r="E62" s="101"/>
      <c r="F62" s="101"/>
      <c r="G62" s="101"/>
      <c r="H62" s="102"/>
      <c r="I62" s="243"/>
      <c r="J62" s="244"/>
      <c r="K62" s="244"/>
      <c r="L62" s="245"/>
      <c r="M62" s="243"/>
      <c r="N62" s="244"/>
      <c r="O62" s="244"/>
      <c r="P62" s="245"/>
      <c r="Q62" s="243"/>
      <c r="R62" s="244"/>
      <c r="S62" s="244"/>
      <c r="T62" s="245"/>
      <c r="U62" s="265"/>
      <c r="V62" s="266"/>
      <c r="W62" s="266"/>
      <c r="X62" s="267"/>
    </row>
    <row r="63" spans="1:44" ht="22.15" customHeight="1" thickTop="1" x14ac:dyDescent="0.15"/>
    <row r="64" spans="1:44" ht="22.15" customHeight="1" x14ac:dyDescent="0.15"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</row>
    <row r="65" spans="1:44" ht="22.15" customHeight="1" x14ac:dyDescent="0.15">
      <c r="A65" s="268" t="s">
        <v>26</v>
      </c>
      <c r="B65" s="268"/>
      <c r="C65" s="268"/>
      <c r="D65" s="268"/>
      <c r="E65" s="268"/>
      <c r="F65" s="269" t="s">
        <v>34</v>
      </c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  <c r="AJ65" s="271"/>
      <c r="AK65" s="176" t="s">
        <v>201</v>
      </c>
      <c r="AL65" s="177"/>
      <c r="AM65" s="177"/>
      <c r="AN65" s="177"/>
      <c r="AO65" s="177"/>
      <c r="AP65" s="177"/>
      <c r="AQ65" s="177"/>
      <c r="AR65" s="178"/>
    </row>
    <row r="66" spans="1:44" ht="22.15" customHeight="1" x14ac:dyDescent="0.15">
      <c r="A66" s="317" t="s">
        <v>27</v>
      </c>
      <c r="B66" s="317"/>
      <c r="C66" s="317"/>
      <c r="D66" s="317"/>
      <c r="E66" s="317"/>
      <c r="F66" s="318" t="s">
        <v>204</v>
      </c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319"/>
      <c r="X66" s="319"/>
      <c r="Y66" s="319"/>
      <c r="Z66" s="319"/>
      <c r="AA66" s="319"/>
      <c r="AB66" s="319"/>
      <c r="AC66" s="319"/>
      <c r="AD66" s="319"/>
      <c r="AE66" s="319"/>
      <c r="AF66" s="319"/>
      <c r="AG66" s="319"/>
      <c r="AH66" s="319"/>
      <c r="AI66" s="319"/>
      <c r="AJ66" s="320"/>
      <c r="AK66" s="318" t="s">
        <v>202</v>
      </c>
      <c r="AL66" s="319"/>
      <c r="AM66" s="319"/>
      <c r="AN66" s="319"/>
      <c r="AO66" s="319"/>
      <c r="AP66" s="319"/>
      <c r="AQ66" s="319"/>
      <c r="AR66" s="320"/>
    </row>
    <row r="67" spans="1:44" ht="22.15" customHeight="1" x14ac:dyDescent="0.15">
      <c r="A67" s="282"/>
      <c r="B67" s="282"/>
      <c r="C67" s="282"/>
      <c r="D67" s="282"/>
      <c r="E67" s="282"/>
      <c r="F67" s="286" t="s">
        <v>203</v>
      </c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8"/>
      <c r="AK67" s="286" t="s">
        <v>205</v>
      </c>
      <c r="AL67" s="287"/>
      <c r="AM67" s="287"/>
      <c r="AN67" s="287"/>
      <c r="AO67" s="287"/>
      <c r="AP67" s="287"/>
      <c r="AQ67" s="287"/>
      <c r="AR67" s="288"/>
    </row>
    <row r="68" spans="1:44" ht="22.15" customHeight="1" x14ac:dyDescent="0.15">
      <c r="A68" s="289" t="s">
        <v>28</v>
      </c>
      <c r="B68" s="289"/>
      <c r="C68" s="289"/>
      <c r="D68" s="289"/>
      <c r="E68" s="289"/>
      <c r="F68" s="290" t="s">
        <v>206</v>
      </c>
      <c r="G68" s="291"/>
      <c r="H68" s="291"/>
      <c r="I68" s="292"/>
      <c r="J68" s="299" t="s">
        <v>211</v>
      </c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1"/>
      <c r="AK68" s="302" t="s">
        <v>208</v>
      </c>
      <c r="AL68" s="303"/>
      <c r="AM68" s="303"/>
      <c r="AN68" s="303"/>
      <c r="AO68" s="303"/>
      <c r="AP68" s="303"/>
      <c r="AQ68" s="303"/>
      <c r="AR68" s="304"/>
    </row>
    <row r="69" spans="1:44" ht="22.15" customHeight="1" x14ac:dyDescent="0.15">
      <c r="A69" s="289" t="s">
        <v>29</v>
      </c>
      <c r="B69" s="289"/>
      <c r="C69" s="289"/>
      <c r="D69" s="289"/>
      <c r="E69" s="289"/>
      <c r="F69" s="293"/>
      <c r="G69" s="294"/>
      <c r="H69" s="294"/>
      <c r="I69" s="295"/>
      <c r="J69" s="305" t="s">
        <v>212</v>
      </c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7"/>
      <c r="AK69" s="308" t="s">
        <v>209</v>
      </c>
      <c r="AL69" s="309"/>
      <c r="AM69" s="309"/>
      <c r="AN69" s="309"/>
      <c r="AO69" s="309"/>
      <c r="AP69" s="309"/>
      <c r="AQ69" s="309"/>
      <c r="AR69" s="310"/>
    </row>
    <row r="70" spans="1:44" ht="22.15" customHeight="1" x14ac:dyDescent="0.15">
      <c r="A70" s="289"/>
      <c r="B70" s="289"/>
      <c r="C70" s="289"/>
      <c r="D70" s="289"/>
      <c r="E70" s="289"/>
      <c r="F70" s="296"/>
      <c r="G70" s="297"/>
      <c r="H70" s="297"/>
      <c r="I70" s="298"/>
      <c r="J70" s="311" t="s">
        <v>207</v>
      </c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312"/>
      <c r="V70" s="312"/>
      <c r="W70" s="312"/>
      <c r="X70" s="312"/>
      <c r="Y70" s="312"/>
      <c r="Z70" s="312"/>
      <c r="AA70" s="312"/>
      <c r="AB70" s="312"/>
      <c r="AC70" s="312"/>
      <c r="AD70" s="312"/>
      <c r="AE70" s="312"/>
      <c r="AF70" s="312"/>
      <c r="AG70" s="312"/>
      <c r="AH70" s="312"/>
      <c r="AI70" s="312"/>
      <c r="AJ70" s="313"/>
      <c r="AK70" s="314" t="s">
        <v>210</v>
      </c>
      <c r="AL70" s="315"/>
      <c r="AM70" s="315"/>
      <c r="AN70" s="315"/>
      <c r="AO70" s="315"/>
      <c r="AP70" s="315"/>
      <c r="AQ70" s="315"/>
      <c r="AR70" s="316"/>
    </row>
    <row r="71" spans="1:44" ht="22.15" customHeight="1" x14ac:dyDescent="0.15">
      <c r="A71" s="281" t="s">
        <v>30</v>
      </c>
      <c r="B71" s="281"/>
      <c r="C71" s="281"/>
      <c r="D71" s="281"/>
      <c r="E71" s="281"/>
      <c r="F71" s="283" t="s">
        <v>120</v>
      </c>
      <c r="G71" s="284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284"/>
      <c r="AH71" s="284"/>
      <c r="AI71" s="284"/>
      <c r="AJ71" s="284"/>
      <c r="AK71" s="284"/>
      <c r="AL71" s="284"/>
      <c r="AM71" s="284"/>
      <c r="AN71" s="284"/>
      <c r="AO71" s="284"/>
      <c r="AP71" s="284"/>
      <c r="AQ71" s="284"/>
      <c r="AR71" s="285"/>
    </row>
    <row r="72" spans="1:44" ht="22.15" customHeight="1" x14ac:dyDescent="0.15">
      <c r="A72" s="282"/>
      <c r="B72" s="282"/>
      <c r="C72" s="282"/>
      <c r="D72" s="282"/>
      <c r="E72" s="282"/>
      <c r="F72" s="286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/>
      <c r="AO72" s="287"/>
      <c r="AP72" s="287"/>
      <c r="AQ72" s="287"/>
      <c r="AR72" s="288"/>
    </row>
    <row r="73" spans="1:44" ht="22.15" customHeight="1" x14ac:dyDescent="0.15">
      <c r="AK73" s="48"/>
      <c r="AL73" s="49"/>
      <c r="AM73" s="49"/>
      <c r="AN73" s="49"/>
      <c r="AO73" s="49"/>
      <c r="AP73" s="49"/>
      <c r="AQ73" s="50"/>
      <c r="AR73" s="50"/>
    </row>
    <row r="74" spans="1:44" s="54" customFormat="1" ht="22.15" customHeight="1" x14ac:dyDescent="0.15">
      <c r="A74" s="16" t="s">
        <v>189</v>
      </c>
      <c r="B74" s="16"/>
    </row>
    <row r="75" spans="1:44" ht="22.15" customHeight="1" x14ac:dyDescent="0.15">
      <c r="A75" s="16" t="s">
        <v>190</v>
      </c>
      <c r="B75" s="16"/>
    </row>
    <row r="76" spans="1:44" ht="22.15" customHeight="1" x14ac:dyDescent="0.15">
      <c r="A76" s="16" t="s">
        <v>191</v>
      </c>
      <c r="B76" s="16"/>
    </row>
    <row r="77" spans="1:44" ht="22.15" customHeight="1" x14ac:dyDescent="0.15">
      <c r="A77" s="16" t="s">
        <v>192</v>
      </c>
      <c r="B77" s="16"/>
    </row>
    <row r="78" spans="1:44" ht="22.15" customHeight="1" x14ac:dyDescent="0.15">
      <c r="A78" s="54"/>
    </row>
  </sheetData>
  <mergeCells count="284">
    <mergeCell ref="A71:E72"/>
    <mergeCell ref="F71:AR72"/>
    <mergeCell ref="M42:P42"/>
    <mergeCell ref="Q42:T42"/>
    <mergeCell ref="M43:P45"/>
    <mergeCell ref="Q43:T45"/>
    <mergeCell ref="M46:P47"/>
    <mergeCell ref="Q46:T47"/>
    <mergeCell ref="A68:E68"/>
    <mergeCell ref="F68:I70"/>
    <mergeCell ref="J68:AJ68"/>
    <mergeCell ref="AK68:AR68"/>
    <mergeCell ref="A69:E70"/>
    <mergeCell ref="J69:AJ69"/>
    <mergeCell ref="AK69:AR69"/>
    <mergeCell ref="J70:AJ70"/>
    <mergeCell ref="AK70:AR70"/>
    <mergeCell ref="AK65:AR65"/>
    <mergeCell ref="A66:E67"/>
    <mergeCell ref="F66:AJ66"/>
    <mergeCell ref="AK66:AR66"/>
    <mergeCell ref="F67:AJ67"/>
    <mergeCell ref="AK67:AR67"/>
    <mergeCell ref="A61:H62"/>
    <mergeCell ref="AK53:AN54"/>
    <mergeCell ref="AO53:AR54"/>
    <mergeCell ref="I61:L62"/>
    <mergeCell ref="M61:P62"/>
    <mergeCell ref="Q61:T62"/>
    <mergeCell ref="U61:X62"/>
    <mergeCell ref="A65:E65"/>
    <mergeCell ref="F65:AJ65"/>
    <mergeCell ref="A57:H57"/>
    <mergeCell ref="I57:X57"/>
    <mergeCell ref="A58:H58"/>
    <mergeCell ref="I58:X58"/>
    <mergeCell ref="A59:H60"/>
    <mergeCell ref="I59:L60"/>
    <mergeCell ref="M59:P60"/>
    <mergeCell ref="Q59:T60"/>
    <mergeCell ref="U59:X60"/>
    <mergeCell ref="A54:D54"/>
    <mergeCell ref="E54:H54"/>
    <mergeCell ref="A55:D56"/>
    <mergeCell ref="E55:H56"/>
    <mergeCell ref="I55:L56"/>
    <mergeCell ref="M55:P56"/>
    <mergeCell ref="Q55:T56"/>
    <mergeCell ref="U51:X51"/>
    <mergeCell ref="Y51:AR51"/>
    <mergeCell ref="A52:H53"/>
    <mergeCell ref="I52:L54"/>
    <mergeCell ref="M52:P54"/>
    <mergeCell ref="Q52:T54"/>
    <mergeCell ref="U52:X54"/>
    <mergeCell ref="Y52:AR52"/>
    <mergeCell ref="Y53:AB54"/>
    <mergeCell ref="AC53:AF54"/>
    <mergeCell ref="U55:X56"/>
    <mergeCell ref="Y55:AB56"/>
    <mergeCell ref="AC55:AF56"/>
    <mergeCell ref="AG55:AJ56"/>
    <mergeCell ref="AK55:AN56"/>
    <mergeCell ref="AO55:AR56"/>
    <mergeCell ref="AG53:AJ54"/>
    <mergeCell ref="A43:D45"/>
    <mergeCell ref="E43:L45"/>
    <mergeCell ref="A46:D47"/>
    <mergeCell ref="E46:L47"/>
    <mergeCell ref="A49:T50"/>
    <mergeCell ref="A51:H51"/>
    <mergeCell ref="I51:L51"/>
    <mergeCell ref="M51:P51"/>
    <mergeCell ref="Q51:T51"/>
    <mergeCell ref="Y40:AB41"/>
    <mergeCell ref="AC40:AF41"/>
    <mergeCell ref="AG40:AJ41"/>
    <mergeCell ref="AK40:AN41"/>
    <mergeCell ref="AO40:AR41"/>
    <mergeCell ref="A42:D42"/>
    <mergeCell ref="E42:L42"/>
    <mergeCell ref="A40:D41"/>
    <mergeCell ref="E40:H41"/>
    <mergeCell ref="I40:L41"/>
    <mergeCell ref="M40:P41"/>
    <mergeCell ref="Q40:T41"/>
    <mergeCell ref="U40:X41"/>
    <mergeCell ref="AC37:AF39"/>
    <mergeCell ref="AG37:AJ39"/>
    <mergeCell ref="AK37:AN39"/>
    <mergeCell ref="AO37:AR39"/>
    <mergeCell ref="A39:D39"/>
    <mergeCell ref="E39:H39"/>
    <mergeCell ref="I39:L39"/>
    <mergeCell ref="A37:H38"/>
    <mergeCell ref="I37:L38"/>
    <mergeCell ref="M37:P39"/>
    <mergeCell ref="Q37:T39"/>
    <mergeCell ref="U37:X39"/>
    <mergeCell ref="Y37:AB39"/>
    <mergeCell ref="E31:H31"/>
    <mergeCell ref="M31:P31"/>
    <mergeCell ref="Q31:T31"/>
    <mergeCell ref="U31:AB31"/>
    <mergeCell ref="AC31:AJ31"/>
    <mergeCell ref="AK31:AR31"/>
    <mergeCell ref="U36:X36"/>
    <mergeCell ref="Y36:AB36"/>
    <mergeCell ref="AC36:AF36"/>
    <mergeCell ref="AG36:AJ36"/>
    <mergeCell ref="AK36:AN36"/>
    <mergeCell ref="AO36:AR36"/>
    <mergeCell ref="A34:T35"/>
    <mergeCell ref="A36:D36"/>
    <mergeCell ref="E36:H36"/>
    <mergeCell ref="I36:L36"/>
    <mergeCell ref="M36:P36"/>
    <mergeCell ref="Q36:T36"/>
    <mergeCell ref="E29:H29"/>
    <mergeCell ref="M29:P29"/>
    <mergeCell ref="Q29:T29"/>
    <mergeCell ref="U29:AB29"/>
    <mergeCell ref="AC29:AJ29"/>
    <mergeCell ref="AK29:AR29"/>
    <mergeCell ref="A28:D32"/>
    <mergeCell ref="E28:H28"/>
    <mergeCell ref="I28:L32"/>
    <mergeCell ref="M28:P28"/>
    <mergeCell ref="Q28:T28"/>
    <mergeCell ref="U28:AB28"/>
    <mergeCell ref="E30:H30"/>
    <mergeCell ref="M30:P30"/>
    <mergeCell ref="Q30:T30"/>
    <mergeCell ref="U30:AB30"/>
    <mergeCell ref="E32:H32"/>
    <mergeCell ref="M32:P32"/>
    <mergeCell ref="Q32:T32"/>
    <mergeCell ref="U32:AB32"/>
    <mergeCell ref="AC32:AJ32"/>
    <mergeCell ref="AK32:AR32"/>
    <mergeCell ref="AC30:AJ30"/>
    <mergeCell ref="AK30:AR30"/>
    <mergeCell ref="AC25:AJ25"/>
    <mergeCell ref="AK25:AR25"/>
    <mergeCell ref="E26:H26"/>
    <mergeCell ref="M26:P26"/>
    <mergeCell ref="Q26:T26"/>
    <mergeCell ref="U26:AB26"/>
    <mergeCell ref="AC26:AJ26"/>
    <mergeCell ref="AK26:AR26"/>
    <mergeCell ref="AC28:AJ28"/>
    <mergeCell ref="AK28:AR28"/>
    <mergeCell ref="AC23:AJ23"/>
    <mergeCell ref="AK23:AR23"/>
    <mergeCell ref="E24:H24"/>
    <mergeCell ref="M24:P24"/>
    <mergeCell ref="Q24:T24"/>
    <mergeCell ref="U24:AB24"/>
    <mergeCell ref="AC24:AJ24"/>
    <mergeCell ref="AK24:AR24"/>
    <mergeCell ref="A23:D27"/>
    <mergeCell ref="E23:H23"/>
    <mergeCell ref="I23:L27"/>
    <mergeCell ref="M23:P23"/>
    <mergeCell ref="Q23:T23"/>
    <mergeCell ref="U23:AB23"/>
    <mergeCell ref="E25:H25"/>
    <mergeCell ref="M25:P25"/>
    <mergeCell ref="Q25:T25"/>
    <mergeCell ref="U25:AB25"/>
    <mergeCell ref="E27:H27"/>
    <mergeCell ref="M27:P27"/>
    <mergeCell ref="Q27:T27"/>
    <mergeCell ref="U27:AB27"/>
    <mergeCell ref="AC27:AJ27"/>
    <mergeCell ref="AK27:AR27"/>
    <mergeCell ref="AC22:AJ22"/>
    <mergeCell ref="AK22:AR22"/>
    <mergeCell ref="AC20:AJ20"/>
    <mergeCell ref="AK20:AR20"/>
    <mergeCell ref="E21:H21"/>
    <mergeCell ref="M21:P21"/>
    <mergeCell ref="Q21:T21"/>
    <mergeCell ref="U21:AB21"/>
    <mergeCell ref="AC21:AJ21"/>
    <mergeCell ref="AK21:AR21"/>
    <mergeCell ref="A18:D22"/>
    <mergeCell ref="E18:H18"/>
    <mergeCell ref="I18:L22"/>
    <mergeCell ref="M18:P18"/>
    <mergeCell ref="Q18:T18"/>
    <mergeCell ref="U18:AB18"/>
    <mergeCell ref="E20:H20"/>
    <mergeCell ref="M20:P20"/>
    <mergeCell ref="Q20:T20"/>
    <mergeCell ref="U20:AB20"/>
    <mergeCell ref="E22:H22"/>
    <mergeCell ref="M22:P22"/>
    <mergeCell ref="Q22:T22"/>
    <mergeCell ref="U22:AB22"/>
    <mergeCell ref="E16:H16"/>
    <mergeCell ref="M16:P16"/>
    <mergeCell ref="Q16:T16"/>
    <mergeCell ref="U16:AB16"/>
    <mergeCell ref="AC16:AJ16"/>
    <mergeCell ref="AK16:AR16"/>
    <mergeCell ref="AC18:AJ18"/>
    <mergeCell ref="AK18:AR18"/>
    <mergeCell ref="E19:H19"/>
    <mergeCell ref="M19:P19"/>
    <mergeCell ref="Q19:T19"/>
    <mergeCell ref="U19:AB19"/>
    <mergeCell ref="AC19:AJ19"/>
    <mergeCell ref="AK19:AR19"/>
    <mergeCell ref="E14:H14"/>
    <mergeCell ref="M14:P14"/>
    <mergeCell ref="Q14:T14"/>
    <mergeCell ref="U14:AB14"/>
    <mergeCell ref="AC14:AJ14"/>
    <mergeCell ref="AK14:AR14"/>
    <mergeCell ref="A13:D17"/>
    <mergeCell ref="E13:H13"/>
    <mergeCell ref="I13:L17"/>
    <mergeCell ref="M13:P13"/>
    <mergeCell ref="Q13:T13"/>
    <mergeCell ref="U13:AB13"/>
    <mergeCell ref="E15:H15"/>
    <mergeCell ref="M15:P15"/>
    <mergeCell ref="Q15:T15"/>
    <mergeCell ref="U15:AB15"/>
    <mergeCell ref="E17:H17"/>
    <mergeCell ref="M17:P17"/>
    <mergeCell ref="Q17:T17"/>
    <mergeCell ref="U17:AB17"/>
    <mergeCell ref="AC17:AJ17"/>
    <mergeCell ref="AK17:AR17"/>
    <mergeCell ref="AC15:AJ15"/>
    <mergeCell ref="AK15:AR15"/>
    <mergeCell ref="AC12:AJ12"/>
    <mergeCell ref="AK12:AR12"/>
    <mergeCell ref="E11:H11"/>
    <mergeCell ref="M11:P11"/>
    <mergeCell ref="Q11:T11"/>
    <mergeCell ref="U11:AB11"/>
    <mergeCell ref="AC11:AJ11"/>
    <mergeCell ref="AK11:AR11"/>
    <mergeCell ref="AC13:AJ13"/>
    <mergeCell ref="AK13:AR13"/>
    <mergeCell ref="A8:D12"/>
    <mergeCell ref="E8:H8"/>
    <mergeCell ref="I8:L12"/>
    <mergeCell ref="M8:P8"/>
    <mergeCell ref="Q8:T8"/>
    <mergeCell ref="U8:AB8"/>
    <mergeCell ref="AC8:AJ8"/>
    <mergeCell ref="AK8:AR8"/>
    <mergeCell ref="E10:H10"/>
    <mergeCell ref="M10:P10"/>
    <mergeCell ref="Q10:T10"/>
    <mergeCell ref="U10:AB10"/>
    <mergeCell ref="AC10:AJ10"/>
    <mergeCell ref="AK10:AR10"/>
    <mergeCell ref="E9:H9"/>
    <mergeCell ref="M9:P9"/>
    <mergeCell ref="Q9:T9"/>
    <mergeCell ref="U9:AB9"/>
    <mergeCell ref="AC9:AJ9"/>
    <mergeCell ref="AK9:AR9"/>
    <mergeCell ref="E12:H12"/>
    <mergeCell ref="M12:P12"/>
    <mergeCell ref="Q12:T12"/>
    <mergeCell ref="U12:AB12"/>
    <mergeCell ref="A1:AR2"/>
    <mergeCell ref="A3:AB4"/>
    <mergeCell ref="AJ4:AR4"/>
    <mergeCell ref="A5:D7"/>
    <mergeCell ref="E5:H7"/>
    <mergeCell ref="I5:L5"/>
    <mergeCell ref="M5:P7"/>
    <mergeCell ref="Q5:T7"/>
    <mergeCell ref="U5:AB7"/>
    <mergeCell ref="AC5:AJ7"/>
    <mergeCell ref="AK5:AR7"/>
    <mergeCell ref="I6:L7"/>
  </mergeCells>
  <phoneticPr fontId="2"/>
  <printOptions horizontalCentered="1"/>
  <pageMargins left="0" right="0" top="0.15748031496062992" bottom="0" header="0.31496062992125984" footer="0.31496062992125984"/>
  <pageSetup paperSize="9" scale="53" orientation="portrait" r:id="rId1"/>
  <rowBreaks count="1" manualBreakCount="1">
    <brk id="72" max="5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974F-5D51-4B0E-B04C-7C7E902271FE}">
  <sheetPr>
    <pageSetUpPr fitToPage="1"/>
  </sheetPr>
  <dimension ref="A1:AX44"/>
  <sheetViews>
    <sheetView topLeftCell="F1" zoomScaleNormal="100" workbookViewId="0">
      <selection activeCell="AK9" sqref="AK9:AN9"/>
    </sheetView>
  </sheetViews>
  <sheetFormatPr defaultColWidth="9" defaultRowHeight="16.5" x14ac:dyDescent="0.15"/>
  <cols>
    <col min="1" max="12" width="2.875" style="17" customWidth="1"/>
    <col min="13" max="48" width="4.125" style="17" customWidth="1"/>
    <col min="49" max="123" width="3.5" style="17" customWidth="1"/>
    <col min="124" max="16384" width="9" style="17"/>
  </cols>
  <sheetData>
    <row r="1" spans="1:49" ht="12" customHeight="1" x14ac:dyDescent="0.15">
      <c r="A1" s="445" t="s">
        <v>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445"/>
      <c r="AU1" s="445"/>
      <c r="AV1" s="445"/>
      <c r="AW1" s="16"/>
    </row>
    <row r="2" spans="1:49" ht="12" customHeight="1" x14ac:dyDescent="0.1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16"/>
    </row>
    <row r="3" spans="1:49" ht="12" customHeight="1" x14ac:dyDescent="0.15">
      <c r="A3" s="446" t="s">
        <v>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18"/>
      <c r="AN3" s="18"/>
      <c r="AO3" s="18"/>
      <c r="AP3" s="18"/>
      <c r="AQ3" s="18"/>
      <c r="AR3" s="18"/>
      <c r="AS3" s="18"/>
      <c r="AT3" s="18"/>
      <c r="AU3" s="18"/>
      <c r="AV3" s="18"/>
    </row>
    <row r="4" spans="1:49" ht="16.5" customHeight="1" x14ac:dyDescent="0.15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18"/>
      <c r="AN4" s="448" t="s">
        <v>101</v>
      </c>
      <c r="AO4" s="448"/>
      <c r="AP4" s="448"/>
      <c r="AQ4" s="448"/>
      <c r="AR4" s="448"/>
      <c r="AS4" s="448"/>
      <c r="AT4" s="448"/>
      <c r="AU4" s="448"/>
      <c r="AV4" s="448"/>
    </row>
    <row r="5" spans="1:49" ht="21.75" customHeight="1" x14ac:dyDescent="0.15">
      <c r="A5" s="507" t="s">
        <v>0</v>
      </c>
      <c r="B5" s="507"/>
      <c r="C5" s="507"/>
      <c r="D5" s="507"/>
      <c r="E5" s="507" t="s">
        <v>25</v>
      </c>
      <c r="F5" s="507"/>
      <c r="G5" s="507"/>
      <c r="H5" s="507"/>
      <c r="I5" s="510" t="s">
        <v>19</v>
      </c>
      <c r="J5" s="511"/>
      <c r="K5" s="511"/>
      <c r="L5" s="512"/>
      <c r="M5" s="507" t="s">
        <v>88</v>
      </c>
      <c r="N5" s="507"/>
      <c r="O5" s="507"/>
      <c r="P5" s="507"/>
      <c r="Q5" s="507" t="s">
        <v>3</v>
      </c>
      <c r="R5" s="507"/>
      <c r="S5" s="507"/>
      <c r="T5" s="507"/>
      <c r="U5" s="507" t="s">
        <v>20</v>
      </c>
      <c r="V5" s="507"/>
      <c r="W5" s="507" t="s">
        <v>21</v>
      </c>
      <c r="X5" s="507"/>
      <c r="Y5" s="507" t="s">
        <v>22</v>
      </c>
      <c r="Z5" s="507"/>
      <c r="AA5" s="525" t="s">
        <v>36</v>
      </c>
      <c r="AB5" s="526"/>
      <c r="AC5" s="525" t="s">
        <v>37</v>
      </c>
      <c r="AD5" s="526"/>
      <c r="AE5" s="513" t="s">
        <v>81</v>
      </c>
      <c r="AF5" s="527"/>
      <c r="AG5" s="526"/>
      <c r="AH5" s="513" t="s">
        <v>100</v>
      </c>
      <c r="AI5" s="527"/>
      <c r="AJ5" s="526"/>
      <c r="AK5" s="513" t="s">
        <v>73</v>
      </c>
      <c r="AL5" s="514"/>
      <c r="AM5" s="514"/>
      <c r="AN5" s="515"/>
      <c r="AO5" s="513" t="s">
        <v>74</v>
      </c>
      <c r="AP5" s="514"/>
      <c r="AQ5" s="514"/>
      <c r="AR5" s="515"/>
      <c r="AS5" s="513" t="s">
        <v>75</v>
      </c>
      <c r="AT5" s="514"/>
      <c r="AU5" s="514"/>
      <c r="AV5" s="515"/>
    </row>
    <row r="6" spans="1:49" ht="21.75" customHeight="1" x14ac:dyDescent="0.15">
      <c r="A6" s="508"/>
      <c r="B6" s="508"/>
      <c r="C6" s="508"/>
      <c r="D6" s="508"/>
      <c r="E6" s="508"/>
      <c r="F6" s="508"/>
      <c r="G6" s="508"/>
      <c r="H6" s="508"/>
      <c r="I6" s="525" t="s">
        <v>7</v>
      </c>
      <c r="J6" s="527"/>
      <c r="K6" s="527"/>
      <c r="L6" s="526"/>
      <c r="M6" s="508"/>
      <c r="N6" s="508"/>
      <c r="O6" s="508"/>
      <c r="P6" s="508"/>
      <c r="Q6" s="508"/>
      <c r="R6" s="508"/>
      <c r="S6" s="508"/>
      <c r="T6" s="508"/>
      <c r="U6" s="525" t="s">
        <v>97</v>
      </c>
      <c r="V6" s="527"/>
      <c r="W6" s="527"/>
      <c r="X6" s="526"/>
      <c r="Y6" s="513" t="s">
        <v>50</v>
      </c>
      <c r="Z6" s="515"/>
      <c r="AA6" s="513" t="s">
        <v>95</v>
      </c>
      <c r="AB6" s="515"/>
      <c r="AC6" s="513" t="s">
        <v>96</v>
      </c>
      <c r="AD6" s="515"/>
      <c r="AE6" s="516"/>
      <c r="AF6" s="528"/>
      <c r="AG6" s="529"/>
      <c r="AH6" s="516"/>
      <c r="AI6" s="528"/>
      <c r="AJ6" s="529"/>
      <c r="AK6" s="516"/>
      <c r="AL6" s="517"/>
      <c r="AM6" s="517"/>
      <c r="AN6" s="518"/>
      <c r="AO6" s="516"/>
      <c r="AP6" s="517"/>
      <c r="AQ6" s="517"/>
      <c r="AR6" s="518"/>
      <c r="AS6" s="516"/>
      <c r="AT6" s="517"/>
      <c r="AU6" s="517"/>
      <c r="AV6" s="518"/>
    </row>
    <row r="7" spans="1:49" ht="25.5" customHeight="1" thickBot="1" x14ac:dyDescent="0.2">
      <c r="A7" s="509"/>
      <c r="B7" s="509"/>
      <c r="C7" s="509"/>
      <c r="D7" s="509"/>
      <c r="E7" s="509"/>
      <c r="F7" s="509"/>
      <c r="G7" s="509"/>
      <c r="H7" s="509"/>
      <c r="I7" s="530"/>
      <c r="J7" s="531"/>
      <c r="K7" s="531"/>
      <c r="L7" s="532"/>
      <c r="M7" s="509"/>
      <c r="N7" s="509"/>
      <c r="O7" s="509"/>
      <c r="P7" s="509"/>
      <c r="Q7" s="509"/>
      <c r="R7" s="509"/>
      <c r="S7" s="509"/>
      <c r="T7" s="509"/>
      <c r="U7" s="519" t="s">
        <v>98</v>
      </c>
      <c r="V7" s="521"/>
      <c r="W7" s="519" t="s">
        <v>99</v>
      </c>
      <c r="X7" s="521"/>
      <c r="Y7" s="519"/>
      <c r="Z7" s="521"/>
      <c r="AA7" s="519"/>
      <c r="AB7" s="521"/>
      <c r="AC7" s="519"/>
      <c r="AD7" s="521"/>
      <c r="AE7" s="530"/>
      <c r="AF7" s="531"/>
      <c r="AG7" s="532"/>
      <c r="AH7" s="530"/>
      <c r="AI7" s="531"/>
      <c r="AJ7" s="532"/>
      <c r="AK7" s="519"/>
      <c r="AL7" s="520"/>
      <c r="AM7" s="520"/>
      <c r="AN7" s="521"/>
      <c r="AO7" s="516"/>
      <c r="AP7" s="517"/>
      <c r="AQ7" s="517"/>
      <c r="AR7" s="518"/>
      <c r="AS7" s="516"/>
      <c r="AT7" s="517"/>
      <c r="AU7" s="517"/>
      <c r="AV7" s="518"/>
    </row>
    <row r="8" spans="1:49" ht="18.75" customHeight="1" thickTop="1" x14ac:dyDescent="0.15">
      <c r="A8" s="533" t="s">
        <v>62</v>
      </c>
      <c r="B8" s="534"/>
      <c r="C8" s="534"/>
      <c r="D8" s="535"/>
      <c r="E8" s="542" t="s">
        <v>14</v>
      </c>
      <c r="F8" s="542"/>
      <c r="G8" s="542"/>
      <c r="H8" s="542"/>
      <c r="I8" s="533">
        <v>661</v>
      </c>
      <c r="J8" s="534"/>
      <c r="K8" s="534"/>
      <c r="L8" s="535"/>
      <c r="M8" s="543">
        <v>300</v>
      </c>
      <c r="N8" s="543"/>
      <c r="O8" s="543"/>
      <c r="P8" s="543"/>
      <c r="Q8" s="544">
        <v>820</v>
      </c>
      <c r="R8" s="544"/>
      <c r="S8" s="544"/>
      <c r="T8" s="544"/>
      <c r="U8" s="533">
        <v>12</v>
      </c>
      <c r="V8" s="535"/>
      <c r="W8" s="533">
        <v>23</v>
      </c>
      <c r="X8" s="535"/>
      <c r="Y8" s="533">
        <v>46</v>
      </c>
      <c r="Z8" s="535"/>
      <c r="AA8" s="533"/>
      <c r="AB8" s="535"/>
      <c r="AC8" s="533">
        <v>18</v>
      </c>
      <c r="AD8" s="535"/>
      <c r="AE8" s="569" t="s">
        <v>102</v>
      </c>
      <c r="AF8" s="570"/>
      <c r="AG8" s="571"/>
      <c r="AH8" s="569" t="s">
        <v>103</v>
      </c>
      <c r="AI8" s="570"/>
      <c r="AJ8" s="571"/>
      <c r="AK8" s="577">
        <f>ROUND((I8+U8+W8+Y8+AA8+AC8)*8.3%,0)+ROUND((I8+U8+W8+Y8+AA8+AC8)*2.3%,0)+(I8+U8+W8+Y8+AA8+AC8)+(M8+Q8)</f>
        <v>1960</v>
      </c>
      <c r="AL8" s="578"/>
      <c r="AM8" s="578"/>
      <c r="AN8" s="579"/>
      <c r="AO8" s="563">
        <f>ROUND((I8+U8+W8+Y8+AA8+AC8)*2*8.3%,0)+ROUND((I8+U8+W8+Y8+AA8+AC8)*2*2.3%,0)+(I8+U8+W8+Y8+AA8+AC8)*2+(Q8+M8)</f>
        <v>2801</v>
      </c>
      <c r="AP8" s="564"/>
      <c r="AQ8" s="564"/>
      <c r="AR8" s="565"/>
      <c r="AS8" s="563">
        <f>ROUND((I8+U8+W8+Y8+AA8+AC8)*3*8.3%,0)+ROUND((I8+U8+W8+Y8+AA8+AC8)*3*2.3%,0)+(I8+U8+W8+Y8+AA8+AC8)*3+(M8+Q8)</f>
        <v>3641</v>
      </c>
      <c r="AT8" s="564"/>
      <c r="AU8" s="564"/>
      <c r="AV8" s="565"/>
    </row>
    <row r="9" spans="1:49" ht="18.75" customHeight="1" x14ac:dyDescent="0.15">
      <c r="A9" s="536"/>
      <c r="B9" s="537"/>
      <c r="C9" s="537"/>
      <c r="D9" s="538"/>
      <c r="E9" s="545" t="s">
        <v>15</v>
      </c>
      <c r="F9" s="546"/>
      <c r="G9" s="546"/>
      <c r="H9" s="547"/>
      <c r="I9" s="536"/>
      <c r="J9" s="537"/>
      <c r="K9" s="537"/>
      <c r="L9" s="538"/>
      <c r="M9" s="545">
        <v>390</v>
      </c>
      <c r="N9" s="546"/>
      <c r="O9" s="546"/>
      <c r="P9" s="547"/>
      <c r="Q9" s="548">
        <v>820</v>
      </c>
      <c r="R9" s="549"/>
      <c r="S9" s="549"/>
      <c r="T9" s="550"/>
      <c r="U9" s="536"/>
      <c r="V9" s="538"/>
      <c r="W9" s="536"/>
      <c r="X9" s="538"/>
      <c r="Y9" s="536"/>
      <c r="Z9" s="538"/>
      <c r="AA9" s="536"/>
      <c r="AB9" s="538"/>
      <c r="AC9" s="536"/>
      <c r="AD9" s="538"/>
      <c r="AE9" s="293"/>
      <c r="AF9" s="572"/>
      <c r="AG9" s="573"/>
      <c r="AH9" s="293"/>
      <c r="AI9" s="572"/>
      <c r="AJ9" s="573"/>
      <c r="AK9" s="566">
        <f>ROUND((I8+U8+W8+Y8+AA8+AC8)*8.3%,0)+ROUND((I8+U8+W8+Y8+AA8+AC8)*2.3%,0)+(I8+U8+W8+Y8+AA8+AC8)+(M9+Q9)</f>
        <v>2050</v>
      </c>
      <c r="AL9" s="567"/>
      <c r="AM9" s="567"/>
      <c r="AN9" s="568"/>
      <c r="AO9" s="548">
        <f>ROUND((I8+U8+W8+Y8+AA8+AC8)*2*8.3%,0)+ROUND((I8+U8+W8+Y8+AA8+AC8)*2*2.3%,0)+(I8+U8+W8+Y8+AA8+AC8)*2+(Q9+M9)</f>
        <v>2891</v>
      </c>
      <c r="AP9" s="549"/>
      <c r="AQ9" s="549"/>
      <c r="AR9" s="550"/>
      <c r="AS9" s="548">
        <f>ROUND((I8+U8+W8+Y8+AA8+AC8)*3*8.3%,0)+ROUND((I8+U8+W8+Y8+AA8+AC8)*3*2.3%,0)+(I8+U8+W8+Y8+AA8+AC8)*3+(M9+Q9)</f>
        <v>3731</v>
      </c>
      <c r="AT9" s="549"/>
      <c r="AU9" s="549"/>
      <c r="AV9" s="550"/>
    </row>
    <row r="10" spans="1:49" ht="18.75" customHeight="1" x14ac:dyDescent="0.15">
      <c r="A10" s="536"/>
      <c r="B10" s="537"/>
      <c r="C10" s="537"/>
      <c r="D10" s="538"/>
      <c r="E10" s="545" t="s">
        <v>16</v>
      </c>
      <c r="F10" s="546"/>
      <c r="G10" s="546"/>
      <c r="H10" s="547"/>
      <c r="I10" s="536"/>
      <c r="J10" s="537"/>
      <c r="K10" s="537"/>
      <c r="L10" s="538"/>
      <c r="M10" s="545">
        <v>650</v>
      </c>
      <c r="N10" s="546"/>
      <c r="O10" s="546"/>
      <c r="P10" s="547"/>
      <c r="Q10" s="548">
        <v>1310</v>
      </c>
      <c r="R10" s="549"/>
      <c r="S10" s="549"/>
      <c r="T10" s="550"/>
      <c r="U10" s="536"/>
      <c r="V10" s="538"/>
      <c r="W10" s="536"/>
      <c r="X10" s="538"/>
      <c r="Y10" s="536"/>
      <c r="Z10" s="538"/>
      <c r="AA10" s="536"/>
      <c r="AB10" s="538"/>
      <c r="AC10" s="536"/>
      <c r="AD10" s="538"/>
      <c r="AE10" s="293"/>
      <c r="AF10" s="572"/>
      <c r="AG10" s="573"/>
      <c r="AH10" s="293"/>
      <c r="AI10" s="572"/>
      <c r="AJ10" s="573"/>
      <c r="AK10" s="566">
        <f>ROUND((I8+U8+W8+Y8+AA8+AC8)*8.3%,0)+ROUND((I8+U8+W8+Y8+AA8+AC8)*2.3%,0)+(I8+U8+W8+Y8+AA8+AC8)+(M10+Q10)</f>
        <v>2800</v>
      </c>
      <c r="AL10" s="567"/>
      <c r="AM10" s="567"/>
      <c r="AN10" s="568"/>
      <c r="AO10" s="548">
        <f>ROUND((I8+U8+W8+Y8+AA8+AC8)*2*8.3%,0)+ROUND((I8+U8+W8+Y8+AA8+AC8)*2*2.3%,0)+(I8+U8+W8+Y8+AA8+AC8)*2+(Q10+M10)</f>
        <v>3641</v>
      </c>
      <c r="AP10" s="549"/>
      <c r="AQ10" s="549"/>
      <c r="AR10" s="550"/>
      <c r="AS10" s="548">
        <f>ROUND((I8+U8+W8+Y8+AA8+AC8)*3*8.3%,0)+ROUND((I8+U8+W8+Y8+AA8+AC8)*3*2.3%,0)+(I8+U8+W8+Y8+AA8+AC8)*3+(M10+Q10)</f>
        <v>4481</v>
      </c>
      <c r="AT10" s="549"/>
      <c r="AU10" s="549"/>
      <c r="AV10" s="550"/>
    </row>
    <row r="11" spans="1:49" ht="18.75" customHeight="1" thickBot="1" x14ac:dyDescent="0.2">
      <c r="A11" s="539"/>
      <c r="B11" s="540"/>
      <c r="C11" s="540"/>
      <c r="D11" s="541"/>
      <c r="E11" s="551" t="s">
        <v>17</v>
      </c>
      <c r="F11" s="552"/>
      <c r="G11" s="552"/>
      <c r="H11" s="553"/>
      <c r="I11" s="539"/>
      <c r="J11" s="540"/>
      <c r="K11" s="540"/>
      <c r="L11" s="541"/>
      <c r="M11" s="554" t="s">
        <v>87</v>
      </c>
      <c r="N11" s="555"/>
      <c r="O11" s="555"/>
      <c r="P11" s="556"/>
      <c r="Q11" s="557">
        <v>2006</v>
      </c>
      <c r="R11" s="558"/>
      <c r="S11" s="558"/>
      <c r="T11" s="559"/>
      <c r="U11" s="539"/>
      <c r="V11" s="541"/>
      <c r="W11" s="539"/>
      <c r="X11" s="541"/>
      <c r="Y11" s="539"/>
      <c r="Z11" s="541"/>
      <c r="AA11" s="539"/>
      <c r="AB11" s="541"/>
      <c r="AC11" s="539"/>
      <c r="AD11" s="541"/>
      <c r="AE11" s="574"/>
      <c r="AF11" s="575"/>
      <c r="AG11" s="576"/>
      <c r="AH11" s="574"/>
      <c r="AI11" s="575"/>
      <c r="AJ11" s="576"/>
      <c r="AK11" s="560">
        <f>ROUND((I8+U8+W8+Y8+AA8+AC8)*8.3%,0)+ROUND((I8+U8+W8+Y8+AA8+AC8)*2.3%,0)+(I8+U8+W8+Y8+AA8+AC8)+(1392+Q11)</f>
        <v>4238</v>
      </c>
      <c r="AL11" s="561"/>
      <c r="AM11" s="561"/>
      <c r="AN11" s="562"/>
      <c r="AO11" s="554">
        <f>ROUND((I8+U8+W8+Y8+AA8+AC8)*2*8.3%,0)+ROUND((I8+U8+W8+Y8+AA8+AC8)*2*2.3%,0)+(I8+U8+W8+Y8+AA8+AC8)*2+(1392+Q11)</f>
        <v>5079</v>
      </c>
      <c r="AP11" s="555"/>
      <c r="AQ11" s="555"/>
      <c r="AR11" s="556"/>
      <c r="AS11" s="554">
        <f>ROUND((I8+U8+W8+Y8+AA8+AC8)*3*8.3%,0)+ROUND((I8+U8+W8+Y8+AA8+AC8)*3*2.3%,0)+(I8+U8+W8+Y8+AA8+AC8)*3+(1392+Q11)</f>
        <v>5919</v>
      </c>
      <c r="AT11" s="555"/>
      <c r="AU11" s="555"/>
      <c r="AV11" s="556"/>
    </row>
    <row r="12" spans="1:49" ht="18.75" customHeight="1" thickTop="1" x14ac:dyDescent="0.15">
      <c r="A12" s="533" t="s">
        <v>61</v>
      </c>
      <c r="B12" s="534"/>
      <c r="C12" s="534"/>
      <c r="D12" s="535"/>
      <c r="E12" s="543" t="s">
        <v>14</v>
      </c>
      <c r="F12" s="543"/>
      <c r="G12" s="543"/>
      <c r="H12" s="543"/>
      <c r="I12" s="533">
        <v>730</v>
      </c>
      <c r="J12" s="534"/>
      <c r="K12" s="534"/>
      <c r="L12" s="535"/>
      <c r="M12" s="543">
        <v>300</v>
      </c>
      <c r="N12" s="543"/>
      <c r="O12" s="543"/>
      <c r="P12" s="543"/>
      <c r="Q12" s="580">
        <v>820</v>
      </c>
      <c r="R12" s="580"/>
      <c r="S12" s="580"/>
      <c r="T12" s="580"/>
      <c r="U12" s="533">
        <v>12</v>
      </c>
      <c r="V12" s="535"/>
      <c r="W12" s="533">
        <v>23</v>
      </c>
      <c r="X12" s="535"/>
      <c r="Y12" s="533">
        <v>46</v>
      </c>
      <c r="Z12" s="535"/>
      <c r="AA12" s="533"/>
      <c r="AB12" s="535"/>
      <c r="AC12" s="533">
        <v>18</v>
      </c>
      <c r="AD12" s="535"/>
      <c r="AE12" s="569" t="s">
        <v>102</v>
      </c>
      <c r="AF12" s="570"/>
      <c r="AG12" s="571"/>
      <c r="AH12" s="569" t="s">
        <v>103</v>
      </c>
      <c r="AI12" s="570"/>
      <c r="AJ12" s="571"/>
      <c r="AK12" s="577">
        <f>ROUND((I12+U12+W12+Y12+AA12+AC12)*8.3%,0)+ROUND((I12+U12+W12+Y12+AA12+AC12)*2.3%,0)+(I12+U12+W12+Y12+AA12+AC12)+(M12+Q12)</f>
        <v>2037</v>
      </c>
      <c r="AL12" s="578"/>
      <c r="AM12" s="578"/>
      <c r="AN12" s="579"/>
      <c r="AO12" s="563">
        <f>ROUND((I12+U12+W12+Y12+AA12+AC12)*2*8.3%,0)+ROUND((I12+U12+W12+Y12+AA12+AC12)*2*2.3%,0)+(I12+U12+W12+Y12+AA12+AC12)*2+(Q12+M12)</f>
        <v>2954</v>
      </c>
      <c r="AP12" s="564"/>
      <c r="AQ12" s="564"/>
      <c r="AR12" s="565"/>
      <c r="AS12" s="563">
        <f>ROUND((I12+U12+W12+Y12+AA12+AC12)*3*8.3%,0)+ROUND((I12+U12+W12+Y12+AA12+AC12)*3*2.3%,0)+(I12+U12+W12+Y12+AA12+AC12)*3+(M12+Q12)</f>
        <v>3870</v>
      </c>
      <c r="AT12" s="564"/>
      <c r="AU12" s="564"/>
      <c r="AV12" s="565"/>
    </row>
    <row r="13" spans="1:49" ht="18.75" customHeight="1" x14ac:dyDescent="0.15">
      <c r="A13" s="536"/>
      <c r="B13" s="537"/>
      <c r="C13" s="537"/>
      <c r="D13" s="538"/>
      <c r="E13" s="545" t="s">
        <v>15</v>
      </c>
      <c r="F13" s="546"/>
      <c r="G13" s="546"/>
      <c r="H13" s="547"/>
      <c r="I13" s="536"/>
      <c r="J13" s="537"/>
      <c r="K13" s="537"/>
      <c r="L13" s="538"/>
      <c r="M13" s="545">
        <v>390</v>
      </c>
      <c r="N13" s="546"/>
      <c r="O13" s="546"/>
      <c r="P13" s="547"/>
      <c r="Q13" s="548">
        <v>820</v>
      </c>
      <c r="R13" s="549"/>
      <c r="S13" s="549"/>
      <c r="T13" s="550"/>
      <c r="U13" s="536"/>
      <c r="V13" s="538"/>
      <c r="W13" s="536"/>
      <c r="X13" s="538"/>
      <c r="Y13" s="536"/>
      <c r="Z13" s="538"/>
      <c r="AA13" s="536"/>
      <c r="AB13" s="538"/>
      <c r="AC13" s="536"/>
      <c r="AD13" s="538"/>
      <c r="AE13" s="293"/>
      <c r="AF13" s="572"/>
      <c r="AG13" s="573"/>
      <c r="AH13" s="293"/>
      <c r="AI13" s="572"/>
      <c r="AJ13" s="573"/>
      <c r="AK13" s="566">
        <f>ROUND((I12+U12+W12+Y12+AA12+AC12)*8.3%,0)+ROUND((I12+U12+W12+Y12+AA12+AC12)*2.3%,0)+(I12+U12+W12+Y12+AA12+AC12)+(M13+Q13)</f>
        <v>2127</v>
      </c>
      <c r="AL13" s="567"/>
      <c r="AM13" s="567"/>
      <c r="AN13" s="568"/>
      <c r="AO13" s="548">
        <f>ROUND((I12+U12+W12+Y12+AA12+AC12)*2*8.3%,0)+ROUND((I12+U12+W12+Y12+AA12+AC12)*2*2.3%,0)+(I12+U12+W12+Y12+AA12+AC12)*2+(Q13+M13)</f>
        <v>3044</v>
      </c>
      <c r="AP13" s="549"/>
      <c r="AQ13" s="549"/>
      <c r="AR13" s="550"/>
      <c r="AS13" s="548">
        <f>ROUND((I12+U12+W12+Y12+AA12+AC12)*3*8.3%,0)+ROUND((I12+U12+W12+Y12+AA12+AC12)*3*2.3%,0)+(I12+U12+W12+Y12+AA12+AC12)*3+(M13+Q13)</f>
        <v>3960</v>
      </c>
      <c r="AT13" s="549"/>
      <c r="AU13" s="549"/>
      <c r="AV13" s="550"/>
    </row>
    <row r="14" spans="1:49" ht="18.75" customHeight="1" x14ac:dyDescent="0.15">
      <c r="A14" s="536"/>
      <c r="B14" s="537"/>
      <c r="C14" s="537"/>
      <c r="D14" s="538"/>
      <c r="E14" s="545" t="s">
        <v>16</v>
      </c>
      <c r="F14" s="546"/>
      <c r="G14" s="546"/>
      <c r="H14" s="547"/>
      <c r="I14" s="536"/>
      <c r="J14" s="537"/>
      <c r="K14" s="537"/>
      <c r="L14" s="538"/>
      <c r="M14" s="545">
        <v>650</v>
      </c>
      <c r="N14" s="546"/>
      <c r="O14" s="546"/>
      <c r="P14" s="547"/>
      <c r="Q14" s="548">
        <v>1310</v>
      </c>
      <c r="R14" s="549"/>
      <c r="S14" s="549"/>
      <c r="T14" s="550"/>
      <c r="U14" s="536"/>
      <c r="V14" s="538"/>
      <c r="W14" s="536"/>
      <c r="X14" s="538"/>
      <c r="Y14" s="536"/>
      <c r="Z14" s="538"/>
      <c r="AA14" s="536"/>
      <c r="AB14" s="538"/>
      <c r="AC14" s="536"/>
      <c r="AD14" s="538"/>
      <c r="AE14" s="293"/>
      <c r="AF14" s="572"/>
      <c r="AG14" s="573"/>
      <c r="AH14" s="293"/>
      <c r="AI14" s="572"/>
      <c r="AJ14" s="573"/>
      <c r="AK14" s="566">
        <f>ROUND((I12+U12+W12+Y12+AA12+AC12)*8.3%,0)+ROUND((I12+U12+W12+Y12+AA12+AC12)*2.3%,0)+(I12+U12+W12+Y12+AA12+AC12)+(M14+Q14)</f>
        <v>2877</v>
      </c>
      <c r="AL14" s="567"/>
      <c r="AM14" s="567"/>
      <c r="AN14" s="568"/>
      <c r="AO14" s="548">
        <f>ROUND((I12+U12+W12+Y12+AA12+AC12)*2*8.3%,0)+ROUND((I12+U12+W12+Y12+AA12+AC12)*2*2.3%,0)+(I12+U12+W12+Y12+AA12+AC12)*2+(Q14+M14)</f>
        <v>3794</v>
      </c>
      <c r="AP14" s="549"/>
      <c r="AQ14" s="549"/>
      <c r="AR14" s="550"/>
      <c r="AS14" s="548">
        <f>ROUND((I12+U12+W12+Y12+AA12+AC12)*3*8.3%,0)+ROUND((I12+U12+W12+Y12+AA12+AC12)*3*2.3%,0)+(I12+U12+W12+Y12+AA12+AC12)*3+(M14+Q14)</f>
        <v>4710</v>
      </c>
      <c r="AT14" s="549"/>
      <c r="AU14" s="549"/>
      <c r="AV14" s="550"/>
    </row>
    <row r="15" spans="1:49" ht="18.75" customHeight="1" thickBot="1" x14ac:dyDescent="0.2">
      <c r="A15" s="539"/>
      <c r="B15" s="540"/>
      <c r="C15" s="540"/>
      <c r="D15" s="541"/>
      <c r="E15" s="551" t="s">
        <v>17</v>
      </c>
      <c r="F15" s="552"/>
      <c r="G15" s="552"/>
      <c r="H15" s="553"/>
      <c r="I15" s="539"/>
      <c r="J15" s="540"/>
      <c r="K15" s="540"/>
      <c r="L15" s="541"/>
      <c r="M15" s="554" t="s">
        <v>87</v>
      </c>
      <c r="N15" s="555"/>
      <c r="O15" s="555"/>
      <c r="P15" s="556"/>
      <c r="Q15" s="554">
        <v>2006</v>
      </c>
      <c r="R15" s="555"/>
      <c r="S15" s="555"/>
      <c r="T15" s="556"/>
      <c r="U15" s="539"/>
      <c r="V15" s="541"/>
      <c r="W15" s="539"/>
      <c r="X15" s="541"/>
      <c r="Y15" s="539"/>
      <c r="Z15" s="541"/>
      <c r="AA15" s="539"/>
      <c r="AB15" s="541"/>
      <c r="AC15" s="539"/>
      <c r="AD15" s="541"/>
      <c r="AE15" s="574"/>
      <c r="AF15" s="575"/>
      <c r="AG15" s="576"/>
      <c r="AH15" s="574"/>
      <c r="AI15" s="575"/>
      <c r="AJ15" s="576"/>
      <c r="AK15" s="560">
        <f>ROUND((I12+U12+W12+Y12+AA12+AC12)*8.3%,0)+ROUND((I12+U12+W12+Y12+AA12+AC12)*2.3%,0)+(I12+U12+W12+Y12+AA12+AC12)+(1392+Q15)</f>
        <v>4315</v>
      </c>
      <c r="AL15" s="561"/>
      <c r="AM15" s="561"/>
      <c r="AN15" s="562"/>
      <c r="AO15" s="554">
        <f>ROUND((I12+U12+W12+Y12+AA12+AC12)*2*8.3%,0)+ROUND((I12+U12+W12+Y12+AA12+AC12)*2*2.3%,0)+(I12+U12+W12+Y12+AA12+AC12)*2+(1392+Q15)</f>
        <v>5232</v>
      </c>
      <c r="AP15" s="555"/>
      <c r="AQ15" s="555"/>
      <c r="AR15" s="556"/>
      <c r="AS15" s="554">
        <f>ROUND((I12+U12+W12+Y12+AA12+AC12)*3*8.3%,0)+ROUND((I12+U12+W12+Y12+AA12+AC12)*3*2.3%,0)+(I12+U12+W12+Y12+AA12+AC12)*3+(1392+Q15)</f>
        <v>6148</v>
      </c>
      <c r="AT15" s="555"/>
      <c r="AU15" s="555"/>
      <c r="AV15" s="556"/>
    </row>
    <row r="16" spans="1:49" ht="18.75" customHeight="1" thickTop="1" x14ac:dyDescent="0.15">
      <c r="A16" s="533" t="s">
        <v>60</v>
      </c>
      <c r="B16" s="534"/>
      <c r="C16" s="534"/>
      <c r="D16" s="535"/>
      <c r="E16" s="543" t="s">
        <v>14</v>
      </c>
      <c r="F16" s="543"/>
      <c r="G16" s="543"/>
      <c r="H16" s="543"/>
      <c r="I16" s="533">
        <v>803</v>
      </c>
      <c r="J16" s="534"/>
      <c r="K16" s="534"/>
      <c r="L16" s="535"/>
      <c r="M16" s="543">
        <v>300</v>
      </c>
      <c r="N16" s="543"/>
      <c r="O16" s="543"/>
      <c r="P16" s="543"/>
      <c r="Q16" s="580">
        <v>820</v>
      </c>
      <c r="R16" s="580"/>
      <c r="S16" s="580"/>
      <c r="T16" s="580"/>
      <c r="U16" s="533">
        <v>12</v>
      </c>
      <c r="V16" s="535"/>
      <c r="W16" s="533">
        <v>23</v>
      </c>
      <c r="X16" s="535"/>
      <c r="Y16" s="533">
        <v>46</v>
      </c>
      <c r="Z16" s="535"/>
      <c r="AA16" s="533"/>
      <c r="AB16" s="535"/>
      <c r="AC16" s="533">
        <v>18</v>
      </c>
      <c r="AD16" s="535"/>
      <c r="AE16" s="569" t="s">
        <v>102</v>
      </c>
      <c r="AF16" s="570"/>
      <c r="AG16" s="571"/>
      <c r="AH16" s="569" t="s">
        <v>103</v>
      </c>
      <c r="AI16" s="570"/>
      <c r="AJ16" s="571"/>
      <c r="AK16" s="577">
        <f>ROUND((I16+U16+W16+Y16+AA16+AC16)*8.3%,0)+ROUND((I16+U16+W16+Y16+AA16+AC16)*2.3%,0)+(I16+U16+W16+Y16+AA16+AC16)+(M16+Q16)</f>
        <v>2118</v>
      </c>
      <c r="AL16" s="578"/>
      <c r="AM16" s="578"/>
      <c r="AN16" s="579"/>
      <c r="AO16" s="563">
        <f>ROUND((I16+U16+W16+Y16+AA16+AC16)*2*8.3%,0)+ROUND((I16+U16+W16+Y16+AA16+AC16)*2*2.3%,0)+(I16+U16+W16+Y16+AA16+AC16)*2+(Q16+M16)</f>
        <v>3115</v>
      </c>
      <c r="AP16" s="564"/>
      <c r="AQ16" s="564"/>
      <c r="AR16" s="565"/>
      <c r="AS16" s="563">
        <f>ROUND((I16+U16+W16+Y16+AA16+AC16)*3*8.3%,0)+ROUND((I16+U16+W16+Y16+AA16+AC16)*3*2.3%,0)+(I16+U16+W16+Y16+AA16+AC16)*3+(M16+Q16)</f>
        <v>4113</v>
      </c>
      <c r="AT16" s="564"/>
      <c r="AU16" s="564"/>
      <c r="AV16" s="565"/>
    </row>
    <row r="17" spans="1:50" ht="18.75" customHeight="1" x14ac:dyDescent="0.15">
      <c r="A17" s="536"/>
      <c r="B17" s="537"/>
      <c r="C17" s="537"/>
      <c r="D17" s="538"/>
      <c r="E17" s="545" t="s">
        <v>15</v>
      </c>
      <c r="F17" s="546"/>
      <c r="G17" s="546"/>
      <c r="H17" s="547"/>
      <c r="I17" s="536"/>
      <c r="J17" s="537"/>
      <c r="K17" s="537"/>
      <c r="L17" s="538"/>
      <c r="M17" s="545">
        <v>390</v>
      </c>
      <c r="N17" s="546"/>
      <c r="O17" s="546"/>
      <c r="P17" s="547"/>
      <c r="Q17" s="548">
        <v>820</v>
      </c>
      <c r="R17" s="549"/>
      <c r="S17" s="549"/>
      <c r="T17" s="550"/>
      <c r="U17" s="536"/>
      <c r="V17" s="538"/>
      <c r="W17" s="536"/>
      <c r="X17" s="538"/>
      <c r="Y17" s="536"/>
      <c r="Z17" s="538"/>
      <c r="AA17" s="536"/>
      <c r="AB17" s="538"/>
      <c r="AC17" s="536"/>
      <c r="AD17" s="538"/>
      <c r="AE17" s="293"/>
      <c r="AF17" s="572"/>
      <c r="AG17" s="573"/>
      <c r="AH17" s="293"/>
      <c r="AI17" s="572"/>
      <c r="AJ17" s="573"/>
      <c r="AK17" s="566">
        <f>ROUND((I16+U16+W16+Y16+AA16+AC16)*8.3%,0)+ROUND((I16+U16+W16+Y16+AA16+AC16)*2.3%,0)+(I16+U16+W16+Y16+AA16+AC16)+(M17+Q17)</f>
        <v>2208</v>
      </c>
      <c r="AL17" s="567"/>
      <c r="AM17" s="567"/>
      <c r="AN17" s="568"/>
      <c r="AO17" s="548">
        <f>ROUND((I16+U16+W16+Y16+AA16+AC16)*2*8.3%,0)+ROUND((I16+U16+W16+Y16+AA16+AC16)*2*2.3%,0)+(I16+U16+W16+Y16+AA16+AC16)*2+(Q17+M17)</f>
        <v>3205</v>
      </c>
      <c r="AP17" s="549"/>
      <c r="AQ17" s="549"/>
      <c r="AR17" s="550"/>
      <c r="AS17" s="548">
        <f>ROUND((I16+U16+W16+Y16+AA16+AC16)*3*8.3%,0)+ROUND((I16+U16+W16+Y16+AA16+AC16)*3*2.3%,0)+(I16+U16+W16+Y16+AA16+AC16)*3+(M17+Q17)</f>
        <v>4203</v>
      </c>
      <c r="AT17" s="549"/>
      <c r="AU17" s="549"/>
      <c r="AV17" s="550"/>
    </row>
    <row r="18" spans="1:50" ht="18.75" customHeight="1" x14ac:dyDescent="0.15">
      <c r="A18" s="536"/>
      <c r="B18" s="537"/>
      <c r="C18" s="537"/>
      <c r="D18" s="538"/>
      <c r="E18" s="545" t="s">
        <v>16</v>
      </c>
      <c r="F18" s="546"/>
      <c r="G18" s="546"/>
      <c r="H18" s="547"/>
      <c r="I18" s="536"/>
      <c r="J18" s="537"/>
      <c r="K18" s="537"/>
      <c r="L18" s="538"/>
      <c r="M18" s="545">
        <v>650</v>
      </c>
      <c r="N18" s="546"/>
      <c r="O18" s="546"/>
      <c r="P18" s="547"/>
      <c r="Q18" s="548">
        <v>1310</v>
      </c>
      <c r="R18" s="549"/>
      <c r="S18" s="549"/>
      <c r="T18" s="550"/>
      <c r="U18" s="536"/>
      <c r="V18" s="538"/>
      <c r="W18" s="536"/>
      <c r="X18" s="538"/>
      <c r="Y18" s="536"/>
      <c r="Z18" s="538"/>
      <c r="AA18" s="536"/>
      <c r="AB18" s="538"/>
      <c r="AC18" s="536"/>
      <c r="AD18" s="538"/>
      <c r="AE18" s="293"/>
      <c r="AF18" s="572"/>
      <c r="AG18" s="573"/>
      <c r="AH18" s="293"/>
      <c r="AI18" s="572"/>
      <c r="AJ18" s="573"/>
      <c r="AK18" s="566">
        <f>ROUND((I16+U16+W16+Y16+AA16+AC16)*8.3%,0)+ROUND((I16+U16+W16+Y16+AA16+AC16)*2.3%,0)+(I16+U16+W16+Y16+AA16+AC16)+(M18+Q18)</f>
        <v>2958</v>
      </c>
      <c r="AL18" s="567"/>
      <c r="AM18" s="567"/>
      <c r="AN18" s="568"/>
      <c r="AO18" s="548">
        <f>ROUND((I16+U16+W16+Y16+AA16+AC16)*2*8.3%,0)+ROUND((I16+U16+W16+Y16+AA16+AC16)*2*2.3%,0)+(I16+U16+W16+Y16+AA16+AC16)*2+(Q18+M18)</f>
        <v>3955</v>
      </c>
      <c r="AP18" s="549"/>
      <c r="AQ18" s="549"/>
      <c r="AR18" s="550"/>
      <c r="AS18" s="548">
        <f>ROUND((I16+U16+W16+Y16+AA16+AC16)*3*8.3%,0)+ROUND((I16+U16+W16+Y16+AA16+AC16)*3*2.3%,0)+(I16+U16+W16+Y16+AA16+AC16)*3+(M18+Q18)</f>
        <v>4953</v>
      </c>
      <c r="AT18" s="549"/>
      <c r="AU18" s="549"/>
      <c r="AV18" s="550"/>
    </row>
    <row r="19" spans="1:50" ht="18.75" customHeight="1" thickBot="1" x14ac:dyDescent="0.2">
      <c r="A19" s="539"/>
      <c r="B19" s="540"/>
      <c r="C19" s="540"/>
      <c r="D19" s="541"/>
      <c r="E19" s="551" t="s">
        <v>17</v>
      </c>
      <c r="F19" s="552"/>
      <c r="G19" s="552"/>
      <c r="H19" s="553"/>
      <c r="I19" s="539"/>
      <c r="J19" s="540"/>
      <c r="K19" s="540"/>
      <c r="L19" s="541"/>
      <c r="M19" s="554" t="s">
        <v>87</v>
      </c>
      <c r="N19" s="555"/>
      <c r="O19" s="555"/>
      <c r="P19" s="556"/>
      <c r="Q19" s="554">
        <v>2006</v>
      </c>
      <c r="R19" s="555"/>
      <c r="S19" s="555"/>
      <c r="T19" s="556"/>
      <c r="U19" s="539"/>
      <c r="V19" s="541"/>
      <c r="W19" s="539"/>
      <c r="X19" s="541"/>
      <c r="Y19" s="539"/>
      <c r="Z19" s="541"/>
      <c r="AA19" s="539"/>
      <c r="AB19" s="541"/>
      <c r="AC19" s="539"/>
      <c r="AD19" s="541"/>
      <c r="AE19" s="574"/>
      <c r="AF19" s="575"/>
      <c r="AG19" s="576"/>
      <c r="AH19" s="574"/>
      <c r="AI19" s="575"/>
      <c r="AJ19" s="576"/>
      <c r="AK19" s="560">
        <f>ROUND((I16+U16+W16+Y16+AA16+AC16)*8.3%,0)+ROUND((I16+U16+W16+Y16+AA16+AC16)*2.3%,0)+(I16+U16+W16+Y16+AA16+AC16)+(1392+Q19)</f>
        <v>4396</v>
      </c>
      <c r="AL19" s="561"/>
      <c r="AM19" s="561"/>
      <c r="AN19" s="562"/>
      <c r="AO19" s="554">
        <f>ROUND((I16+U16+W16+Y16+AA16+AC16)*2*8.3%,0)+ROUND((I16+U16+W16+Y16+AA16+AC16)*2*2.3%,0)+(I16+U16+W16+Y16+AA16+AC16)*2+(1392+Q19)</f>
        <v>5393</v>
      </c>
      <c r="AP19" s="555"/>
      <c r="AQ19" s="555"/>
      <c r="AR19" s="556"/>
      <c r="AS19" s="554">
        <f>ROUND((I16+U16+W16+Y16+AA16+AC16)*3*8.3%,0)+ROUND((I16+U16+W16+Y16+AA16+AC16)*3*2.3%,0)+(I16+U16+W16+Y16+AA16+AC16)*3+(1392+Q19)</f>
        <v>6391</v>
      </c>
      <c r="AT19" s="555"/>
      <c r="AU19" s="555"/>
      <c r="AV19" s="556"/>
    </row>
    <row r="20" spans="1:50" ht="18.75" customHeight="1" thickTop="1" x14ac:dyDescent="0.15">
      <c r="A20" s="533" t="s">
        <v>59</v>
      </c>
      <c r="B20" s="534"/>
      <c r="C20" s="534"/>
      <c r="D20" s="535"/>
      <c r="E20" s="543" t="s">
        <v>14</v>
      </c>
      <c r="F20" s="543"/>
      <c r="G20" s="543"/>
      <c r="H20" s="543"/>
      <c r="I20" s="533">
        <v>874</v>
      </c>
      <c r="J20" s="534"/>
      <c r="K20" s="534"/>
      <c r="L20" s="535"/>
      <c r="M20" s="543">
        <v>300</v>
      </c>
      <c r="N20" s="543"/>
      <c r="O20" s="543"/>
      <c r="P20" s="543"/>
      <c r="Q20" s="580">
        <v>820</v>
      </c>
      <c r="R20" s="580"/>
      <c r="S20" s="580"/>
      <c r="T20" s="580"/>
      <c r="U20" s="533">
        <v>12</v>
      </c>
      <c r="V20" s="535"/>
      <c r="W20" s="533">
        <v>23</v>
      </c>
      <c r="X20" s="535"/>
      <c r="Y20" s="533">
        <v>46</v>
      </c>
      <c r="Z20" s="535"/>
      <c r="AA20" s="533"/>
      <c r="AB20" s="535"/>
      <c r="AC20" s="533">
        <v>18</v>
      </c>
      <c r="AD20" s="535"/>
      <c r="AE20" s="569" t="s">
        <v>57</v>
      </c>
      <c r="AF20" s="570"/>
      <c r="AG20" s="571"/>
      <c r="AH20" s="569" t="s">
        <v>103</v>
      </c>
      <c r="AI20" s="570"/>
      <c r="AJ20" s="571"/>
      <c r="AK20" s="577">
        <f>ROUND((I20+U20+W20+Y20+AA20+AC20)*8.3%,0)+ROUND((I20+U20+W20+Y20+AA20+AC20)*2.3%,0)+(I20+U20+W20+Y20+AA20+AC20)+(M20+Q20)</f>
        <v>2196</v>
      </c>
      <c r="AL20" s="578"/>
      <c r="AM20" s="578"/>
      <c r="AN20" s="579"/>
      <c r="AO20" s="563">
        <f>ROUND((I20+U20+W20+Y20+AA20+AC20)*2*8.3%,0)+ROUND((I20+U20+W20+Y20+AA20+AC20)*2*2.3%,0)+(I20+U20+W20+Y20+AA20+AC20)*2+(Q20+M20)</f>
        <v>3273</v>
      </c>
      <c r="AP20" s="564"/>
      <c r="AQ20" s="564"/>
      <c r="AR20" s="565"/>
      <c r="AS20" s="563">
        <f>ROUND((I20+U20+W20+Y20+AA20+AC20)*3*8.3%,0)+ROUND((I20+U20+W20+Y20+AA20+AC20)*3*2.3%,0)+(I20+U20+W20+Y20+AA20+AC20)*3+(M20+Q20)</f>
        <v>4348</v>
      </c>
      <c r="AT20" s="564"/>
      <c r="AU20" s="564"/>
      <c r="AV20" s="565"/>
    </row>
    <row r="21" spans="1:50" ht="18.75" customHeight="1" x14ac:dyDescent="0.15">
      <c r="A21" s="536"/>
      <c r="B21" s="537"/>
      <c r="C21" s="537"/>
      <c r="D21" s="538"/>
      <c r="E21" s="545" t="s">
        <v>15</v>
      </c>
      <c r="F21" s="546"/>
      <c r="G21" s="546"/>
      <c r="H21" s="547"/>
      <c r="I21" s="536"/>
      <c r="J21" s="537"/>
      <c r="K21" s="537"/>
      <c r="L21" s="538"/>
      <c r="M21" s="545">
        <v>390</v>
      </c>
      <c r="N21" s="546"/>
      <c r="O21" s="546"/>
      <c r="P21" s="547"/>
      <c r="Q21" s="548">
        <v>820</v>
      </c>
      <c r="R21" s="549"/>
      <c r="S21" s="549"/>
      <c r="T21" s="550"/>
      <c r="U21" s="536"/>
      <c r="V21" s="538"/>
      <c r="W21" s="536"/>
      <c r="X21" s="538"/>
      <c r="Y21" s="536"/>
      <c r="Z21" s="538"/>
      <c r="AA21" s="536"/>
      <c r="AB21" s="538"/>
      <c r="AC21" s="536"/>
      <c r="AD21" s="538"/>
      <c r="AE21" s="293"/>
      <c r="AF21" s="572"/>
      <c r="AG21" s="573"/>
      <c r="AH21" s="293"/>
      <c r="AI21" s="572"/>
      <c r="AJ21" s="573"/>
      <c r="AK21" s="566">
        <f>ROUND((I20+U20+W20+Y20+AA20+AC20)*8.3%,0)+ROUND((I20+U20+W20+Y20+AA20+AC20)*2.3%,0)+(I20+U20+W20+Y20+AA20+AC20)+(M21+Q21)</f>
        <v>2286</v>
      </c>
      <c r="AL21" s="567"/>
      <c r="AM21" s="567"/>
      <c r="AN21" s="568"/>
      <c r="AO21" s="548">
        <f>ROUND((I20+U20+W20+Y20+AA20+AC20)*2*8.3%,0)+ROUND((I20+U20+W20+Y20+AA20+AC20)*2*2.3%,0)+(I20+U20+W20+Y20+AA20+AC20)*2+(Q21+M21)</f>
        <v>3363</v>
      </c>
      <c r="AP21" s="549"/>
      <c r="AQ21" s="549"/>
      <c r="AR21" s="550"/>
      <c r="AS21" s="548">
        <f>ROUND((I20+U20+W20+Y20+AA20+AC20)*3*8.3%,0)+ROUND((I20+U20+W20+Y20+AA20+AC20)*3*2.3%,0)+(I20+U20+W20+Y20+AA20+AC20)*3+(M21+Q21)</f>
        <v>4438</v>
      </c>
      <c r="AT21" s="549"/>
      <c r="AU21" s="549"/>
      <c r="AV21" s="550"/>
    </row>
    <row r="22" spans="1:50" ht="18.75" customHeight="1" x14ac:dyDescent="0.15">
      <c r="A22" s="536"/>
      <c r="B22" s="537"/>
      <c r="C22" s="537"/>
      <c r="D22" s="538"/>
      <c r="E22" s="545" t="s">
        <v>16</v>
      </c>
      <c r="F22" s="546"/>
      <c r="G22" s="546"/>
      <c r="H22" s="547"/>
      <c r="I22" s="536"/>
      <c r="J22" s="537"/>
      <c r="K22" s="537"/>
      <c r="L22" s="538"/>
      <c r="M22" s="545">
        <v>650</v>
      </c>
      <c r="N22" s="546"/>
      <c r="O22" s="546"/>
      <c r="P22" s="547"/>
      <c r="Q22" s="548">
        <v>1310</v>
      </c>
      <c r="R22" s="549"/>
      <c r="S22" s="549"/>
      <c r="T22" s="550"/>
      <c r="U22" s="536"/>
      <c r="V22" s="538"/>
      <c r="W22" s="536"/>
      <c r="X22" s="538"/>
      <c r="Y22" s="536"/>
      <c r="Z22" s="538"/>
      <c r="AA22" s="536"/>
      <c r="AB22" s="538"/>
      <c r="AC22" s="536"/>
      <c r="AD22" s="538"/>
      <c r="AE22" s="293"/>
      <c r="AF22" s="572"/>
      <c r="AG22" s="573"/>
      <c r="AH22" s="293"/>
      <c r="AI22" s="572"/>
      <c r="AJ22" s="573"/>
      <c r="AK22" s="566">
        <f>ROUND((I20+U20+W20+Y20+AA20+AC20)*8.3%,0)+ROUND((I20+U20+W20+Y20+AA20+AC20)*2.3%,0)+(I20+U20+W20+Y20+AA20+AC20)+(M22+Q22)</f>
        <v>3036</v>
      </c>
      <c r="AL22" s="567"/>
      <c r="AM22" s="567"/>
      <c r="AN22" s="568"/>
      <c r="AO22" s="548">
        <f>ROUND((I20+U20+W20+Y20+AA20+AC20)*2*8.3%,0)+ROUND((I20+U20+W20+Y20+AA20+AC20)*2*2.3%,0)+(I20+U20+W20+Y20+AA20+AC20)*2+(Q22+M22)</f>
        <v>4113</v>
      </c>
      <c r="AP22" s="549"/>
      <c r="AQ22" s="549"/>
      <c r="AR22" s="550"/>
      <c r="AS22" s="548">
        <f>ROUND((I20+U20+W20+Y20+AA20+AC20)*3*8.3%,0)+ROUND((I20+U20+W20+Y20+AA20+AC20)*3*2.3%,0)+(I20+U20+W20+Y20+AA20+AC20)*3+(M22+Q22)</f>
        <v>5188</v>
      </c>
      <c r="AT22" s="549"/>
      <c r="AU22" s="549"/>
      <c r="AV22" s="550"/>
    </row>
    <row r="23" spans="1:50" ht="18.75" customHeight="1" thickBot="1" x14ac:dyDescent="0.2">
      <c r="A23" s="539"/>
      <c r="B23" s="540"/>
      <c r="C23" s="540"/>
      <c r="D23" s="541"/>
      <c r="E23" s="551" t="s">
        <v>17</v>
      </c>
      <c r="F23" s="552"/>
      <c r="G23" s="552"/>
      <c r="H23" s="553"/>
      <c r="I23" s="539"/>
      <c r="J23" s="540"/>
      <c r="K23" s="540"/>
      <c r="L23" s="541"/>
      <c r="M23" s="554" t="s">
        <v>87</v>
      </c>
      <c r="N23" s="555"/>
      <c r="O23" s="555"/>
      <c r="P23" s="556"/>
      <c r="Q23" s="554">
        <v>2006</v>
      </c>
      <c r="R23" s="555"/>
      <c r="S23" s="555"/>
      <c r="T23" s="556"/>
      <c r="U23" s="539"/>
      <c r="V23" s="541"/>
      <c r="W23" s="539"/>
      <c r="X23" s="541"/>
      <c r="Y23" s="539"/>
      <c r="Z23" s="541"/>
      <c r="AA23" s="539"/>
      <c r="AB23" s="541"/>
      <c r="AC23" s="539"/>
      <c r="AD23" s="541"/>
      <c r="AE23" s="574"/>
      <c r="AF23" s="575"/>
      <c r="AG23" s="576"/>
      <c r="AH23" s="574"/>
      <c r="AI23" s="575"/>
      <c r="AJ23" s="576"/>
      <c r="AK23" s="560">
        <f>ROUND((I20+U20+W20+Y20+AA20+AC20)*8.3%,0)+ROUND((I20+U20+W20+Y20+AA20+AC20)*2.3%,0)+(I20+U20+W20+Y20+AA20+AC20)+(1392+Q23)</f>
        <v>4474</v>
      </c>
      <c r="AL23" s="561"/>
      <c r="AM23" s="561"/>
      <c r="AN23" s="562"/>
      <c r="AO23" s="554">
        <f>ROUND((I20+U20+W20+Y20+AA20+AC20)*2*8.3%,0)+ROUND((I20+U20+W20+Y20+AA20+AC20)*2*2.3%,0)+(I20+U20+W20+Y20+AA20+AC20)*2+(1392+Q23)</f>
        <v>5551</v>
      </c>
      <c r="AP23" s="555"/>
      <c r="AQ23" s="555"/>
      <c r="AR23" s="556"/>
      <c r="AS23" s="554">
        <f>ROUND((I20+U20+W20+Y20+AA20+AC20)*3*8.3%,0)+ROUND((I20+U20+W20+Y20+AA20+AC20)*3*2.3%,0)+(I20+U20+W20+Y20+AA20+AC20)*3+(1392+Q23)</f>
        <v>6626</v>
      </c>
      <c r="AT23" s="555"/>
      <c r="AU23" s="555"/>
      <c r="AV23" s="556"/>
    </row>
    <row r="24" spans="1:50" ht="18.75" customHeight="1" thickTop="1" x14ac:dyDescent="0.15">
      <c r="A24" s="533" t="s">
        <v>58</v>
      </c>
      <c r="B24" s="534"/>
      <c r="C24" s="534"/>
      <c r="D24" s="535"/>
      <c r="E24" s="543" t="s">
        <v>14</v>
      </c>
      <c r="F24" s="543"/>
      <c r="G24" s="543"/>
      <c r="H24" s="543"/>
      <c r="I24" s="533">
        <v>942</v>
      </c>
      <c r="J24" s="534"/>
      <c r="K24" s="534"/>
      <c r="L24" s="535"/>
      <c r="M24" s="543">
        <v>300</v>
      </c>
      <c r="N24" s="543"/>
      <c r="O24" s="543"/>
      <c r="P24" s="543"/>
      <c r="Q24" s="580">
        <v>820</v>
      </c>
      <c r="R24" s="580"/>
      <c r="S24" s="580"/>
      <c r="T24" s="580"/>
      <c r="U24" s="533">
        <v>12</v>
      </c>
      <c r="V24" s="535"/>
      <c r="W24" s="533">
        <v>23</v>
      </c>
      <c r="X24" s="535"/>
      <c r="Y24" s="533">
        <v>46</v>
      </c>
      <c r="Z24" s="535"/>
      <c r="AA24" s="533"/>
      <c r="AB24" s="535"/>
      <c r="AC24" s="533">
        <v>18</v>
      </c>
      <c r="AD24" s="535"/>
      <c r="AE24" s="569" t="s">
        <v>102</v>
      </c>
      <c r="AF24" s="570"/>
      <c r="AG24" s="571"/>
      <c r="AH24" s="569" t="s">
        <v>103</v>
      </c>
      <c r="AI24" s="570"/>
      <c r="AJ24" s="571"/>
      <c r="AK24" s="577">
        <f>ROUND((I24+U24+W24+Y24+AA24+AC24)*8.3%,0)+ROUND((I24+U24+W24+Y24+AA24+AC24)*2.3%,0)+(I24+U24+W24+Y24+AA24+AC24)+(M24+Q24)</f>
        <v>2271</v>
      </c>
      <c r="AL24" s="578"/>
      <c r="AM24" s="578"/>
      <c r="AN24" s="579"/>
      <c r="AO24" s="563">
        <f>ROUND((I24+U24+W24+Y24+AA24+AC24)*2*8.3%,0)+ROUND((I24+U24+W24+Y24+AA24+AC24)*2*2.3%,0)+(I24+U24+W24+Y24+AA24+AC24)*2+(Q24+M24)</f>
        <v>3423</v>
      </c>
      <c r="AP24" s="564"/>
      <c r="AQ24" s="564"/>
      <c r="AR24" s="565"/>
      <c r="AS24" s="563">
        <f>ROUND((I24+U24+W24+Y24+AA24+AC24)*3*8.3%,0)+ROUND((I24+U24+W24+Y24+AA24+AC24)*3*2.3%,0)+(I24+U24+W24+Y24+AA24+AC24)*3+(M24+Q24)</f>
        <v>4574</v>
      </c>
      <c r="AT24" s="564"/>
      <c r="AU24" s="564"/>
      <c r="AV24" s="565"/>
    </row>
    <row r="25" spans="1:50" ht="18.75" customHeight="1" x14ac:dyDescent="0.15">
      <c r="A25" s="536"/>
      <c r="B25" s="537"/>
      <c r="C25" s="537"/>
      <c r="D25" s="538"/>
      <c r="E25" s="545" t="s">
        <v>15</v>
      </c>
      <c r="F25" s="546"/>
      <c r="G25" s="546"/>
      <c r="H25" s="547"/>
      <c r="I25" s="536"/>
      <c r="J25" s="537"/>
      <c r="K25" s="537"/>
      <c r="L25" s="538"/>
      <c r="M25" s="545">
        <v>390</v>
      </c>
      <c r="N25" s="546"/>
      <c r="O25" s="546"/>
      <c r="P25" s="547"/>
      <c r="Q25" s="548">
        <v>820</v>
      </c>
      <c r="R25" s="549"/>
      <c r="S25" s="549"/>
      <c r="T25" s="550"/>
      <c r="U25" s="536"/>
      <c r="V25" s="538"/>
      <c r="W25" s="536"/>
      <c r="X25" s="538"/>
      <c r="Y25" s="536"/>
      <c r="Z25" s="538"/>
      <c r="AA25" s="536"/>
      <c r="AB25" s="538"/>
      <c r="AC25" s="536"/>
      <c r="AD25" s="538"/>
      <c r="AE25" s="293"/>
      <c r="AF25" s="572"/>
      <c r="AG25" s="573"/>
      <c r="AH25" s="293"/>
      <c r="AI25" s="572"/>
      <c r="AJ25" s="573"/>
      <c r="AK25" s="566">
        <f>ROUND((I24+U24+W24+Y24+AA24+AC24)*8.3%,0)+ROUND((I24+U24+W24+Y24+AA24+AC24)*2.3%,0)+(I24+U24+W24+Y24+AA24+AC24)+(M25+Q25)</f>
        <v>2361</v>
      </c>
      <c r="AL25" s="567"/>
      <c r="AM25" s="567"/>
      <c r="AN25" s="568"/>
      <c r="AO25" s="548">
        <f>ROUND((I24+U24+W24+Y24+AA24+AC24)*2*8.3%,0)+ROUND((I24+U24+W24+Y24+AA24+AC24)*2*2.3%,0)+(I24+U24+W24+Y24+AA24+AC24)*2+(Q25+M25)</f>
        <v>3513</v>
      </c>
      <c r="AP25" s="549"/>
      <c r="AQ25" s="549"/>
      <c r="AR25" s="550"/>
      <c r="AS25" s="548">
        <f>ROUND((I24+U24+W24+Y24+AA24+AC24)*3*8.3%,0)+ROUND((I24+U24+W24+Y24+AA24+AC24)*3*2.3%,0)+(I24+U24+W24+Y24+AA24+AC24)*3+(M25+Q25)</f>
        <v>4664</v>
      </c>
      <c r="AT25" s="549"/>
      <c r="AU25" s="549"/>
      <c r="AV25" s="550"/>
    </row>
    <row r="26" spans="1:50" ht="18.75" customHeight="1" x14ac:dyDescent="0.15">
      <c r="A26" s="536"/>
      <c r="B26" s="537"/>
      <c r="C26" s="537"/>
      <c r="D26" s="538"/>
      <c r="E26" s="545" t="s">
        <v>16</v>
      </c>
      <c r="F26" s="546"/>
      <c r="G26" s="546"/>
      <c r="H26" s="547"/>
      <c r="I26" s="536"/>
      <c r="J26" s="537"/>
      <c r="K26" s="537"/>
      <c r="L26" s="538"/>
      <c r="M26" s="545">
        <v>650</v>
      </c>
      <c r="N26" s="546"/>
      <c r="O26" s="546"/>
      <c r="P26" s="547"/>
      <c r="Q26" s="548">
        <v>1310</v>
      </c>
      <c r="R26" s="549"/>
      <c r="S26" s="549"/>
      <c r="T26" s="550"/>
      <c r="U26" s="536"/>
      <c r="V26" s="538"/>
      <c r="W26" s="536"/>
      <c r="X26" s="538"/>
      <c r="Y26" s="536"/>
      <c r="Z26" s="538"/>
      <c r="AA26" s="536"/>
      <c r="AB26" s="538"/>
      <c r="AC26" s="536"/>
      <c r="AD26" s="538"/>
      <c r="AE26" s="293"/>
      <c r="AF26" s="572"/>
      <c r="AG26" s="573"/>
      <c r="AH26" s="293"/>
      <c r="AI26" s="572"/>
      <c r="AJ26" s="573"/>
      <c r="AK26" s="566">
        <f>ROUND((I24+U24+W24+Y24+AA24+AC24)*8.3%,0)+ROUND((I24+U24+W24+Y24+AA24+AC24)*2.3%,0)+(I24+U24+W24+Y24+AA24+AC24)+(M26+Q26)</f>
        <v>3111</v>
      </c>
      <c r="AL26" s="567"/>
      <c r="AM26" s="567"/>
      <c r="AN26" s="568"/>
      <c r="AO26" s="548">
        <f>ROUND((I24+U24+W24+Y24+AA24+AC24)*2*8.3%,0)+ROUND((I24+U24+W24+Y24+AA24+AC24)*2*2.3%,0)+(I24+U24+W24+Y24+AA24+AC24)*2+(Q26+M26)</f>
        <v>4263</v>
      </c>
      <c r="AP26" s="549"/>
      <c r="AQ26" s="549"/>
      <c r="AR26" s="550"/>
      <c r="AS26" s="548">
        <f>ROUND((I24+U24+W24+Y24+AA24+AC24)*3*8.3%,0)+ROUND((I24+U24+W24+Y24+AA24+AC24)*3*2.3%,0)+(I24+U24+W24+Y24+AA24+AC24)*3+(M26+Q26)</f>
        <v>5414</v>
      </c>
      <c r="AT26" s="549"/>
      <c r="AU26" s="549"/>
      <c r="AV26" s="550"/>
    </row>
    <row r="27" spans="1:50" ht="18.75" customHeight="1" x14ac:dyDescent="0.15">
      <c r="A27" s="581"/>
      <c r="B27" s="609"/>
      <c r="C27" s="609"/>
      <c r="D27" s="582"/>
      <c r="E27" s="551" t="s">
        <v>17</v>
      </c>
      <c r="F27" s="552"/>
      <c r="G27" s="552"/>
      <c r="H27" s="553"/>
      <c r="I27" s="581"/>
      <c r="J27" s="609"/>
      <c r="K27" s="609"/>
      <c r="L27" s="582"/>
      <c r="M27" s="587" t="s">
        <v>87</v>
      </c>
      <c r="N27" s="588"/>
      <c r="O27" s="588"/>
      <c r="P27" s="589"/>
      <c r="Q27" s="587">
        <v>2006</v>
      </c>
      <c r="R27" s="588"/>
      <c r="S27" s="588"/>
      <c r="T27" s="589"/>
      <c r="U27" s="581"/>
      <c r="V27" s="582"/>
      <c r="W27" s="581"/>
      <c r="X27" s="582"/>
      <c r="Y27" s="581"/>
      <c r="Z27" s="582"/>
      <c r="AA27" s="581"/>
      <c r="AB27" s="582"/>
      <c r="AC27" s="581"/>
      <c r="AD27" s="582"/>
      <c r="AE27" s="296"/>
      <c r="AF27" s="297"/>
      <c r="AG27" s="583"/>
      <c r="AH27" s="296"/>
      <c r="AI27" s="297"/>
      <c r="AJ27" s="583"/>
      <c r="AK27" s="584">
        <f>ROUND((I24+U24+W24+Y24+AA24+AC24)*8.3%,0)+ROUND((I24+U24+W24+Y24+AA24+AC24)*2.3%,0)+(I24+U24+W24+Y24+AA24+AC24)+(1392+Q27)</f>
        <v>4549</v>
      </c>
      <c r="AL27" s="585"/>
      <c r="AM27" s="585"/>
      <c r="AN27" s="586"/>
      <c r="AO27" s="587">
        <f>ROUND((I24+U24+W24+Y24+AA24+AC24)*2*8.3%,0)+ROUND((I24+U24+W24+Y24+AA24+AC24)*2*2.3%,0)+(I24+U24+W24+Y24+AA24+AC24)*2+(1392+Q27)</f>
        <v>5701</v>
      </c>
      <c r="AP27" s="588"/>
      <c r="AQ27" s="588"/>
      <c r="AR27" s="589"/>
      <c r="AS27" s="587">
        <f>ROUND((I24+U24+W24+Y24+AA24+AC24)*3*8.3%,0)+ROUND((I24+U24+W24+Y24+AA24+AC24)*3*2.3%,0)+(I24+U24+W24+Y24+AA24+AC24)*3+(1392+Q27)</f>
        <v>6852</v>
      </c>
      <c r="AT27" s="588"/>
      <c r="AU27" s="588"/>
      <c r="AV27" s="589"/>
    </row>
    <row r="28" spans="1:50" ht="12" customHeight="1" x14ac:dyDescent="0.15"/>
    <row r="29" spans="1:50" ht="18.75" customHeight="1" x14ac:dyDescent="0.15">
      <c r="A29" s="608" t="s">
        <v>26</v>
      </c>
      <c r="B29" s="608"/>
      <c r="C29" s="608"/>
      <c r="D29" s="608"/>
      <c r="E29" s="608"/>
      <c r="F29" s="616" t="s">
        <v>85</v>
      </c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  <c r="AC29" s="617"/>
      <c r="AD29" s="618"/>
      <c r="AE29" s="666" t="s">
        <v>37</v>
      </c>
      <c r="AF29" s="648" t="s">
        <v>83</v>
      </c>
      <c r="AG29" s="649"/>
      <c r="AH29" s="649"/>
      <c r="AI29" s="649"/>
      <c r="AJ29" s="649"/>
      <c r="AK29" s="650"/>
      <c r="AL29" s="508" t="s">
        <v>55</v>
      </c>
      <c r="AM29" s="651" t="s">
        <v>71</v>
      </c>
      <c r="AN29" s="652"/>
      <c r="AO29" s="652"/>
      <c r="AP29" s="652"/>
      <c r="AQ29" s="652"/>
      <c r="AR29" s="652"/>
      <c r="AS29" s="652"/>
      <c r="AT29" s="652"/>
      <c r="AU29" s="652"/>
      <c r="AV29" s="653"/>
      <c r="AW29" s="20"/>
      <c r="AX29" s="20"/>
    </row>
    <row r="30" spans="1:50" ht="18.75" customHeight="1" x14ac:dyDescent="0.15">
      <c r="A30" s="605" t="s">
        <v>27</v>
      </c>
      <c r="B30" s="606"/>
      <c r="C30" s="606"/>
      <c r="D30" s="606"/>
      <c r="E30" s="607"/>
      <c r="F30" s="610" t="s">
        <v>93</v>
      </c>
      <c r="G30" s="611"/>
      <c r="H30" s="611"/>
      <c r="I30" s="611"/>
      <c r="J30" s="611"/>
      <c r="K30" s="611"/>
      <c r="L30" s="611"/>
      <c r="M30" s="611"/>
      <c r="N30" s="611"/>
      <c r="O30" s="611"/>
      <c r="P30" s="611"/>
      <c r="Q30" s="611"/>
      <c r="R30" s="611"/>
      <c r="S30" s="611"/>
      <c r="T30" s="611"/>
      <c r="U30" s="611"/>
      <c r="V30" s="611"/>
      <c r="W30" s="611"/>
      <c r="X30" s="611"/>
      <c r="Y30" s="611"/>
      <c r="Z30" s="611"/>
      <c r="AA30" s="611"/>
      <c r="AB30" s="611"/>
      <c r="AC30" s="611"/>
      <c r="AD30" s="612"/>
      <c r="AE30" s="666"/>
      <c r="AF30" s="551">
        <v>30</v>
      </c>
      <c r="AG30" s="552"/>
      <c r="AH30" s="552"/>
      <c r="AI30" s="552"/>
      <c r="AJ30" s="552"/>
      <c r="AK30" s="553"/>
      <c r="AL30" s="619"/>
      <c r="AM30" s="645" t="s">
        <v>94</v>
      </c>
      <c r="AN30" s="646"/>
      <c r="AO30" s="646"/>
      <c r="AP30" s="646"/>
      <c r="AQ30" s="646"/>
      <c r="AR30" s="647"/>
      <c r="AS30" s="654">
        <v>72</v>
      </c>
      <c r="AT30" s="655"/>
      <c r="AU30" s="655"/>
      <c r="AV30" s="656"/>
      <c r="AW30" s="20"/>
      <c r="AX30" s="20"/>
    </row>
    <row r="31" spans="1:50" ht="18.75" customHeight="1" x14ac:dyDescent="0.15">
      <c r="A31" s="590"/>
      <c r="B31" s="591"/>
      <c r="C31" s="591"/>
      <c r="D31" s="591"/>
      <c r="E31" s="592"/>
      <c r="F31" s="599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00"/>
      <c r="S31" s="600"/>
      <c r="T31" s="600"/>
      <c r="U31" s="600"/>
      <c r="V31" s="600"/>
      <c r="W31" s="600"/>
      <c r="X31" s="600"/>
      <c r="Y31" s="600"/>
      <c r="Z31" s="600"/>
      <c r="AA31" s="600"/>
      <c r="AB31" s="600"/>
      <c r="AC31" s="600"/>
      <c r="AD31" s="601"/>
      <c r="AE31" s="639" t="s">
        <v>56</v>
      </c>
      <c r="AF31" s="636" t="s">
        <v>66</v>
      </c>
      <c r="AG31" s="637"/>
      <c r="AH31" s="637"/>
      <c r="AI31" s="637"/>
      <c r="AJ31" s="637"/>
      <c r="AK31" s="638"/>
      <c r="AL31" s="619"/>
      <c r="AM31" s="633" t="s">
        <v>68</v>
      </c>
      <c r="AN31" s="634"/>
      <c r="AO31" s="634"/>
      <c r="AP31" s="634"/>
      <c r="AQ31" s="634"/>
      <c r="AR31" s="635"/>
      <c r="AS31" s="654">
        <v>144</v>
      </c>
      <c r="AT31" s="655"/>
      <c r="AU31" s="655"/>
      <c r="AV31" s="656"/>
      <c r="AW31" s="20"/>
      <c r="AX31" s="20"/>
    </row>
    <row r="32" spans="1:50" ht="18.75" customHeight="1" x14ac:dyDescent="0.15">
      <c r="A32" s="590" t="s">
        <v>28</v>
      </c>
      <c r="B32" s="591"/>
      <c r="C32" s="591"/>
      <c r="D32" s="591"/>
      <c r="E32" s="592"/>
      <c r="F32" s="613" t="s">
        <v>90</v>
      </c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5"/>
      <c r="AE32" s="640"/>
      <c r="AF32" s="636" t="s">
        <v>67</v>
      </c>
      <c r="AG32" s="637"/>
      <c r="AH32" s="637"/>
      <c r="AI32" s="637"/>
      <c r="AJ32" s="637"/>
      <c r="AK32" s="638"/>
      <c r="AL32" s="619"/>
      <c r="AM32" s="660" t="s">
        <v>69</v>
      </c>
      <c r="AN32" s="661"/>
      <c r="AO32" s="661"/>
      <c r="AP32" s="661"/>
      <c r="AQ32" s="661"/>
      <c r="AR32" s="662"/>
      <c r="AS32" s="663">
        <v>680</v>
      </c>
      <c r="AT32" s="664"/>
      <c r="AU32" s="664"/>
      <c r="AV32" s="665"/>
      <c r="AW32" s="20"/>
      <c r="AX32" s="20"/>
    </row>
    <row r="33" spans="1:50" ht="18.75" customHeight="1" x14ac:dyDescent="0.15">
      <c r="A33" s="590"/>
      <c r="B33" s="591"/>
      <c r="C33" s="591"/>
      <c r="D33" s="591"/>
      <c r="E33" s="592"/>
      <c r="F33" s="613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5"/>
      <c r="AE33" s="641"/>
      <c r="AF33" s="551">
        <v>246</v>
      </c>
      <c r="AG33" s="552"/>
      <c r="AH33" s="552"/>
      <c r="AI33" s="552"/>
      <c r="AJ33" s="552"/>
      <c r="AK33" s="553"/>
      <c r="AL33" s="620"/>
      <c r="AM33" s="642" t="s">
        <v>70</v>
      </c>
      <c r="AN33" s="643"/>
      <c r="AO33" s="643"/>
      <c r="AP33" s="643"/>
      <c r="AQ33" s="643"/>
      <c r="AR33" s="644"/>
      <c r="AS33" s="657">
        <v>1280</v>
      </c>
      <c r="AT33" s="658"/>
      <c r="AU33" s="658"/>
      <c r="AV33" s="659"/>
      <c r="AW33" s="20"/>
      <c r="AX33" s="20"/>
    </row>
    <row r="34" spans="1:50" ht="18.75" customHeight="1" x14ac:dyDescent="0.15">
      <c r="A34" s="590" t="s">
        <v>29</v>
      </c>
      <c r="B34" s="591"/>
      <c r="C34" s="591"/>
      <c r="D34" s="591"/>
      <c r="E34" s="592"/>
      <c r="F34" s="596" t="s">
        <v>91</v>
      </c>
      <c r="G34" s="597"/>
      <c r="H34" s="597"/>
      <c r="I34" s="597"/>
      <c r="J34" s="597"/>
      <c r="K34" s="597"/>
      <c r="L34" s="597"/>
      <c r="M34" s="597"/>
      <c r="N34" s="597"/>
      <c r="O34" s="597"/>
      <c r="P34" s="597"/>
      <c r="Q34" s="597"/>
      <c r="R34" s="597"/>
      <c r="S34" s="597"/>
      <c r="T34" s="597"/>
      <c r="U34" s="597"/>
      <c r="V34" s="597"/>
      <c r="W34" s="597"/>
      <c r="X34" s="597"/>
      <c r="Y34" s="597"/>
      <c r="Z34" s="597"/>
      <c r="AA34" s="597"/>
      <c r="AB34" s="597"/>
      <c r="AC34" s="597"/>
      <c r="AD34" s="598"/>
      <c r="AE34" s="31"/>
      <c r="AF34" s="333"/>
      <c r="AG34" s="333"/>
      <c r="AH34" s="333"/>
      <c r="AI34" s="333"/>
      <c r="AJ34" s="333"/>
      <c r="AK34" s="333"/>
      <c r="AW34" s="20"/>
      <c r="AX34" s="20"/>
    </row>
    <row r="35" spans="1:50" ht="18.75" customHeight="1" x14ac:dyDescent="0.15">
      <c r="A35" s="590"/>
      <c r="B35" s="591"/>
      <c r="C35" s="591"/>
      <c r="D35" s="591"/>
      <c r="E35" s="592"/>
      <c r="F35" s="596"/>
      <c r="G35" s="597"/>
      <c r="H35" s="597"/>
      <c r="I35" s="597"/>
      <c r="J35" s="597"/>
      <c r="K35" s="597"/>
      <c r="L35" s="597"/>
      <c r="M35" s="597"/>
      <c r="N35" s="597"/>
      <c r="O35" s="597"/>
      <c r="P35" s="597"/>
      <c r="Q35" s="597"/>
      <c r="R35" s="597"/>
      <c r="S35" s="597"/>
      <c r="T35" s="597"/>
      <c r="U35" s="597"/>
      <c r="V35" s="597"/>
      <c r="W35" s="597"/>
      <c r="X35" s="597"/>
      <c r="Y35" s="597"/>
      <c r="Z35" s="597"/>
      <c r="AA35" s="597"/>
      <c r="AB35" s="597"/>
      <c r="AC35" s="597"/>
      <c r="AD35" s="598"/>
      <c r="AE35" s="31"/>
      <c r="AF35" s="29"/>
      <c r="AG35" s="29"/>
      <c r="AH35" s="29"/>
      <c r="AI35" s="29"/>
      <c r="AJ35" s="29"/>
      <c r="AK35" s="29"/>
      <c r="AL35" s="30"/>
      <c r="AM35" s="33"/>
      <c r="AN35" s="33"/>
      <c r="AO35" s="33"/>
      <c r="AP35" s="33"/>
      <c r="AQ35" s="33"/>
      <c r="AR35" s="33"/>
      <c r="AS35" s="32"/>
      <c r="AT35" s="30"/>
      <c r="AU35" s="30"/>
      <c r="AV35" s="30"/>
      <c r="AW35" s="20"/>
      <c r="AX35" s="20"/>
    </row>
    <row r="36" spans="1:50" ht="18.75" customHeight="1" x14ac:dyDescent="0.15">
      <c r="A36" s="590" t="s">
        <v>30</v>
      </c>
      <c r="B36" s="591"/>
      <c r="C36" s="591"/>
      <c r="D36" s="591"/>
      <c r="E36" s="592"/>
      <c r="F36" s="599" t="s">
        <v>92</v>
      </c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00"/>
      <c r="S36" s="600"/>
      <c r="T36" s="600"/>
      <c r="U36" s="600"/>
      <c r="V36" s="600"/>
      <c r="W36" s="600"/>
      <c r="X36" s="600"/>
      <c r="Y36" s="600"/>
      <c r="Z36" s="600"/>
      <c r="AA36" s="600"/>
      <c r="AB36" s="600"/>
      <c r="AC36" s="600"/>
      <c r="AD36" s="601"/>
      <c r="AE36" s="31"/>
      <c r="AF36" s="29"/>
      <c r="AG36" s="29"/>
      <c r="AH36" s="29"/>
      <c r="AI36" s="29"/>
      <c r="AJ36" s="29"/>
      <c r="AK36" s="29"/>
      <c r="AL36" s="30"/>
      <c r="AM36" s="33"/>
      <c r="AN36" s="33"/>
      <c r="AO36" s="33"/>
      <c r="AP36" s="33"/>
      <c r="AQ36" s="33"/>
      <c r="AR36" s="33"/>
      <c r="AS36" s="32"/>
      <c r="AT36" s="30"/>
      <c r="AU36" s="30"/>
      <c r="AV36" s="30"/>
      <c r="AW36" s="20"/>
      <c r="AX36" s="20"/>
    </row>
    <row r="37" spans="1:50" ht="18.75" customHeight="1" x14ac:dyDescent="0.15">
      <c r="A37" s="593"/>
      <c r="B37" s="594"/>
      <c r="C37" s="594"/>
      <c r="D37" s="594"/>
      <c r="E37" s="595"/>
      <c r="F37" s="602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  <c r="AC37" s="603"/>
      <c r="AD37" s="604"/>
      <c r="AE37" s="31"/>
      <c r="AM37" s="20"/>
      <c r="AN37" s="20"/>
      <c r="AO37" s="20"/>
      <c r="AP37" s="20"/>
      <c r="AQ37" s="20"/>
      <c r="AR37" s="20"/>
    </row>
    <row r="38" spans="1:50" ht="18.75" customHeight="1" x14ac:dyDescent="0.15">
      <c r="AM38" s="20"/>
      <c r="AN38" s="20"/>
      <c r="AO38" s="20"/>
      <c r="AP38" s="20"/>
      <c r="AQ38" s="20"/>
      <c r="AR38" s="20"/>
    </row>
    <row r="39" spans="1:50" ht="18.75" customHeight="1" x14ac:dyDescent="0.15">
      <c r="B39" s="28" t="s">
        <v>89</v>
      </c>
      <c r="AB39" s="20"/>
      <c r="AC39" s="20"/>
      <c r="AD39" s="20"/>
      <c r="AE39" s="20"/>
      <c r="AF39" s="20"/>
      <c r="AG39" s="20"/>
      <c r="AH39" s="20"/>
      <c r="AI39" s="20"/>
      <c r="AJ39" s="20"/>
      <c r="AM39" s="20"/>
      <c r="AN39" s="20"/>
      <c r="AO39" s="20"/>
      <c r="AP39" s="20"/>
      <c r="AQ39" s="20"/>
      <c r="AR39" s="20"/>
      <c r="AS39" s="25"/>
    </row>
    <row r="41" spans="1:50" x14ac:dyDescent="0.35">
      <c r="AM41" s="26"/>
      <c r="AN41" s="26"/>
      <c r="AO41" s="26"/>
      <c r="AP41" s="26"/>
      <c r="AQ41" s="26"/>
      <c r="AR41" s="26"/>
      <c r="AS41" s="26"/>
      <c r="AT41" s="26"/>
      <c r="AU41" s="26"/>
      <c r="AV41" s="26"/>
    </row>
    <row r="42" spans="1:50" x14ac:dyDescent="0.15">
      <c r="AM42" s="27"/>
      <c r="AN42" s="27"/>
      <c r="AO42" s="27"/>
      <c r="AP42" s="27"/>
      <c r="AQ42" s="27"/>
      <c r="AR42" s="27"/>
      <c r="AS42" s="27"/>
      <c r="AT42" s="27"/>
      <c r="AU42" s="27"/>
      <c r="AV42" s="27"/>
    </row>
    <row r="44" spans="1:50" x14ac:dyDescent="0.15">
      <c r="AM44" s="20"/>
      <c r="AN44" s="20"/>
      <c r="AO44" s="20"/>
      <c r="AP44" s="20"/>
      <c r="AQ44" s="20"/>
      <c r="AR44" s="20"/>
      <c r="AS44" s="20"/>
      <c r="AT44" s="20"/>
      <c r="AU44" s="20"/>
      <c r="AV44" s="20"/>
    </row>
  </sheetData>
  <mergeCells count="218">
    <mergeCell ref="AK9:AN9"/>
    <mergeCell ref="AO9:AR9"/>
    <mergeCell ref="AS9:AV9"/>
    <mergeCell ref="W8:X11"/>
    <mergeCell ref="AH5:AJ7"/>
    <mergeCell ref="AK5:AN7"/>
    <mergeCell ref="AO5:AR7"/>
    <mergeCell ref="I6:L7"/>
    <mergeCell ref="Y6:Z7"/>
    <mergeCell ref="AA6:AB7"/>
    <mergeCell ref="AC6:AD7"/>
    <mergeCell ref="I8:L11"/>
    <mergeCell ref="M8:P8"/>
    <mergeCell ref="Q8:T8"/>
    <mergeCell ref="U8:V11"/>
    <mergeCell ref="AC5:AD5"/>
    <mergeCell ref="A1:AV2"/>
    <mergeCell ref="A3:AL4"/>
    <mergeCell ref="AN4:AV4"/>
    <mergeCell ref="A5:D7"/>
    <mergeCell ref="E5:H7"/>
    <mergeCell ref="I5:L5"/>
    <mergeCell ref="M5:P7"/>
    <mergeCell ref="Q5:T7"/>
    <mergeCell ref="U5:V5"/>
    <mergeCell ref="W5:X5"/>
    <mergeCell ref="AS5:AV7"/>
    <mergeCell ref="U7:V7"/>
    <mergeCell ref="W7:X7"/>
    <mergeCell ref="U6:X6"/>
    <mergeCell ref="Y5:Z5"/>
    <mergeCell ref="AA5:AB5"/>
    <mergeCell ref="AE5:AG7"/>
    <mergeCell ref="E10:H10"/>
    <mergeCell ref="M10:P10"/>
    <mergeCell ref="Q10:T10"/>
    <mergeCell ref="AO10:AR10"/>
    <mergeCell ref="AS10:AV10"/>
    <mergeCell ref="E11:H11"/>
    <mergeCell ref="M11:P11"/>
    <mergeCell ref="Q11:T11"/>
    <mergeCell ref="AK11:AN11"/>
    <mergeCell ref="AO11:AR11"/>
    <mergeCell ref="Y8:Z11"/>
    <mergeCell ref="AA8:AB11"/>
    <mergeCell ref="AE8:AG11"/>
    <mergeCell ref="AH8:AJ11"/>
    <mergeCell ref="AK8:AN8"/>
    <mergeCell ref="AK10:AN10"/>
    <mergeCell ref="AS11:AV11"/>
    <mergeCell ref="AO8:AR8"/>
    <mergeCell ref="AS8:AV8"/>
    <mergeCell ref="E8:H8"/>
    <mergeCell ref="AC8:AD11"/>
    <mergeCell ref="E9:H9"/>
    <mergeCell ref="M9:P9"/>
    <mergeCell ref="Q9:T9"/>
    <mergeCell ref="AO12:AR12"/>
    <mergeCell ref="AS12:AV12"/>
    <mergeCell ref="E13:H13"/>
    <mergeCell ref="M13:P13"/>
    <mergeCell ref="Q13:T13"/>
    <mergeCell ref="AK13:AN13"/>
    <mergeCell ref="AO13:AR13"/>
    <mergeCell ref="AS13:AV13"/>
    <mergeCell ref="W12:X15"/>
    <mergeCell ref="Y12:Z15"/>
    <mergeCell ref="AO14:AR14"/>
    <mergeCell ref="AS14:AV14"/>
    <mergeCell ref="E15:H15"/>
    <mergeCell ref="M15:P15"/>
    <mergeCell ref="Q15:T15"/>
    <mergeCell ref="AK15:AN15"/>
    <mergeCell ref="AO15:AR15"/>
    <mergeCell ref="AS15:AV15"/>
    <mergeCell ref="AA12:AB15"/>
    <mergeCell ref="AE12:AG15"/>
    <mergeCell ref="E12:H12"/>
    <mergeCell ref="I12:L15"/>
    <mergeCell ref="M12:P12"/>
    <mergeCell ref="Q12:T12"/>
    <mergeCell ref="AK16:AN16"/>
    <mergeCell ref="AH12:AJ15"/>
    <mergeCell ref="AK12:AN12"/>
    <mergeCell ref="AK14:AN14"/>
    <mergeCell ref="A16:D19"/>
    <mergeCell ref="E16:H16"/>
    <mergeCell ref="I16:L19"/>
    <mergeCell ref="M16:P16"/>
    <mergeCell ref="Q16:T16"/>
    <mergeCell ref="U16:V19"/>
    <mergeCell ref="E18:H18"/>
    <mergeCell ref="A12:D15"/>
    <mergeCell ref="U12:V15"/>
    <mergeCell ref="E14:H14"/>
    <mergeCell ref="M14:P14"/>
    <mergeCell ref="Q14:T14"/>
    <mergeCell ref="AK18:AN18"/>
    <mergeCell ref="AC12:AD15"/>
    <mergeCell ref="AC16:AD19"/>
    <mergeCell ref="AK21:AN21"/>
    <mergeCell ref="AO16:AR16"/>
    <mergeCell ref="AS16:AV16"/>
    <mergeCell ref="E17:H17"/>
    <mergeCell ref="M17:P17"/>
    <mergeCell ref="Q17:T17"/>
    <mergeCell ref="AK17:AN17"/>
    <mergeCell ref="AO17:AR17"/>
    <mergeCell ref="AS17:AV17"/>
    <mergeCell ref="W16:X19"/>
    <mergeCell ref="Y16:Z19"/>
    <mergeCell ref="M18:P18"/>
    <mergeCell ref="Q18:T18"/>
    <mergeCell ref="AO18:AR18"/>
    <mergeCell ref="AS18:AV18"/>
    <mergeCell ref="E19:H19"/>
    <mergeCell ref="M19:P19"/>
    <mergeCell ref="Q19:T19"/>
    <mergeCell ref="AK19:AN19"/>
    <mergeCell ref="AO19:AR19"/>
    <mergeCell ref="AS19:AV19"/>
    <mergeCell ref="AA16:AB19"/>
    <mergeCell ref="AE16:AG19"/>
    <mergeCell ref="AH16:AJ19"/>
    <mergeCell ref="AO21:AR21"/>
    <mergeCell ref="AS21:AV21"/>
    <mergeCell ref="U20:V23"/>
    <mergeCell ref="E22:H22"/>
    <mergeCell ref="M22:P22"/>
    <mergeCell ref="Q22:T22"/>
    <mergeCell ref="AO22:AR22"/>
    <mergeCell ref="AS22:AV22"/>
    <mergeCell ref="E23:H23"/>
    <mergeCell ref="M23:P23"/>
    <mergeCell ref="Q23:T23"/>
    <mergeCell ref="AK23:AN23"/>
    <mergeCell ref="W20:X23"/>
    <mergeCell ref="Y20:Z23"/>
    <mergeCell ref="AA20:AB23"/>
    <mergeCell ref="AE20:AG23"/>
    <mergeCell ref="AH20:AJ23"/>
    <mergeCell ref="AK20:AN20"/>
    <mergeCell ref="AK22:AN22"/>
    <mergeCell ref="AO23:AR23"/>
    <mergeCell ref="AS23:AV23"/>
    <mergeCell ref="AO20:AR20"/>
    <mergeCell ref="AS20:AV20"/>
    <mergeCell ref="E20:H20"/>
    <mergeCell ref="AS26:AV26"/>
    <mergeCell ref="AK27:AN27"/>
    <mergeCell ref="AO27:AR27"/>
    <mergeCell ref="AS27:AV27"/>
    <mergeCell ref="AC24:AD27"/>
    <mergeCell ref="AO24:AR24"/>
    <mergeCell ref="AS24:AV24"/>
    <mergeCell ref="AO25:AR25"/>
    <mergeCell ref="AS25:AV25"/>
    <mergeCell ref="AE24:AG27"/>
    <mergeCell ref="AH24:AJ27"/>
    <mergeCell ref="AK24:AN24"/>
    <mergeCell ref="AK26:AN26"/>
    <mergeCell ref="AO26:AR26"/>
    <mergeCell ref="AC20:AD23"/>
    <mergeCell ref="A36:E37"/>
    <mergeCell ref="A29:E29"/>
    <mergeCell ref="F32:AD33"/>
    <mergeCell ref="W24:X27"/>
    <mergeCell ref="Y24:Z27"/>
    <mergeCell ref="AA24:AB27"/>
    <mergeCell ref="U24:V27"/>
    <mergeCell ref="E26:H26"/>
    <mergeCell ref="M26:P26"/>
    <mergeCell ref="Q26:T26"/>
    <mergeCell ref="E25:H25"/>
    <mergeCell ref="A20:D23"/>
    <mergeCell ref="I20:L23"/>
    <mergeCell ref="M20:P20"/>
    <mergeCell ref="Q20:T20"/>
    <mergeCell ref="E21:H21"/>
    <mergeCell ref="M21:P21"/>
    <mergeCell ref="Q21:T21"/>
    <mergeCell ref="F30:AD31"/>
    <mergeCell ref="F29:AD29"/>
    <mergeCell ref="A8:D11"/>
    <mergeCell ref="AM29:AV29"/>
    <mergeCell ref="AF30:AK30"/>
    <mergeCell ref="AS31:AV31"/>
    <mergeCell ref="AS30:AV30"/>
    <mergeCell ref="F34:AD35"/>
    <mergeCell ref="F36:AD37"/>
    <mergeCell ref="AF33:AK33"/>
    <mergeCell ref="A30:E31"/>
    <mergeCell ref="A32:E33"/>
    <mergeCell ref="A34:E35"/>
    <mergeCell ref="AF32:AK32"/>
    <mergeCell ref="AF34:AK34"/>
    <mergeCell ref="AL29:AL33"/>
    <mergeCell ref="AS33:AV33"/>
    <mergeCell ref="AM32:AR32"/>
    <mergeCell ref="AS32:AV32"/>
    <mergeCell ref="AE29:AE30"/>
    <mergeCell ref="AK25:AN25"/>
    <mergeCell ref="A24:D27"/>
    <mergeCell ref="E24:H24"/>
    <mergeCell ref="I24:L27"/>
    <mergeCell ref="M24:P24"/>
    <mergeCell ref="Q24:T24"/>
    <mergeCell ref="AM31:AR31"/>
    <mergeCell ref="AF31:AK31"/>
    <mergeCell ref="AE31:AE33"/>
    <mergeCell ref="M25:P25"/>
    <mergeCell ref="Q25:T25"/>
    <mergeCell ref="E27:H27"/>
    <mergeCell ref="M27:P27"/>
    <mergeCell ref="Q27:T27"/>
    <mergeCell ref="AM33:AR33"/>
    <mergeCell ref="AM30:AR30"/>
    <mergeCell ref="AF29:AK29"/>
  </mergeCells>
  <phoneticPr fontId="2"/>
  <pageMargins left="0.51181102362204722" right="0.31496062992125984" top="0.74803149606299213" bottom="0.55118110236220474" header="0.31496062992125984" footer="0.31496062992125984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C48F-8A3A-40A1-A131-73C2F1531EEA}">
  <sheetPr>
    <pageSetUpPr fitToPage="1"/>
  </sheetPr>
  <dimension ref="A1:AV39"/>
  <sheetViews>
    <sheetView zoomScaleNormal="100" workbookViewId="0">
      <selection activeCell="AI8" sqref="AI8:AL8"/>
    </sheetView>
  </sheetViews>
  <sheetFormatPr defaultColWidth="9" defaultRowHeight="16.5" x14ac:dyDescent="0.15"/>
  <cols>
    <col min="1" max="20" width="2.875" style="17" customWidth="1"/>
    <col min="21" max="34" width="4.125" style="17" customWidth="1"/>
    <col min="35" max="46" width="2.875" style="17" customWidth="1"/>
    <col min="47" max="121" width="3.5" style="17" customWidth="1"/>
    <col min="122" max="16384" width="9" style="17"/>
  </cols>
  <sheetData>
    <row r="1" spans="1:47" ht="12" customHeight="1" x14ac:dyDescent="0.15">
      <c r="A1" s="445" t="s">
        <v>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445"/>
      <c r="AU1" s="16"/>
    </row>
    <row r="2" spans="1:47" ht="12" customHeight="1" x14ac:dyDescent="0.1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5"/>
      <c r="AP2" s="445"/>
      <c r="AQ2" s="445"/>
      <c r="AR2" s="445"/>
      <c r="AS2" s="445"/>
      <c r="AT2" s="445"/>
      <c r="AU2" s="16"/>
    </row>
    <row r="3" spans="1:47" ht="16.5" customHeight="1" x14ac:dyDescent="0.15">
      <c r="A3" s="446" t="s">
        <v>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18"/>
      <c r="AL3" s="18"/>
      <c r="AM3" s="18"/>
      <c r="AN3" s="18"/>
      <c r="AO3" s="18"/>
      <c r="AP3" s="18"/>
      <c r="AQ3" s="18"/>
      <c r="AR3" s="18"/>
      <c r="AS3" s="18"/>
      <c r="AT3" s="18"/>
    </row>
    <row r="4" spans="1:47" ht="16.5" customHeight="1" x14ac:dyDescent="0.15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18"/>
      <c r="AL4" s="448" t="s">
        <v>84</v>
      </c>
      <c r="AM4" s="448"/>
      <c r="AN4" s="448"/>
      <c r="AO4" s="448"/>
      <c r="AP4" s="448"/>
      <c r="AQ4" s="448"/>
      <c r="AR4" s="448"/>
      <c r="AS4" s="448"/>
      <c r="AT4" s="448"/>
    </row>
    <row r="5" spans="1:47" ht="21.75" customHeight="1" x14ac:dyDescent="0.15">
      <c r="A5" s="507" t="s">
        <v>0</v>
      </c>
      <c r="B5" s="507"/>
      <c r="C5" s="507"/>
      <c r="D5" s="507"/>
      <c r="E5" s="507" t="s">
        <v>25</v>
      </c>
      <c r="F5" s="507"/>
      <c r="G5" s="507"/>
      <c r="H5" s="507"/>
      <c r="I5" s="510" t="s">
        <v>19</v>
      </c>
      <c r="J5" s="511"/>
      <c r="K5" s="511"/>
      <c r="L5" s="512"/>
      <c r="M5" s="507" t="s">
        <v>2</v>
      </c>
      <c r="N5" s="507"/>
      <c r="O5" s="507"/>
      <c r="P5" s="507"/>
      <c r="Q5" s="507" t="s">
        <v>3</v>
      </c>
      <c r="R5" s="507"/>
      <c r="S5" s="507"/>
      <c r="T5" s="507"/>
      <c r="U5" s="507" t="s">
        <v>20</v>
      </c>
      <c r="V5" s="507"/>
      <c r="W5" s="507" t="s">
        <v>21</v>
      </c>
      <c r="X5" s="507"/>
      <c r="Y5" s="507" t="s">
        <v>22</v>
      </c>
      <c r="Z5" s="507"/>
      <c r="AA5" s="525" t="s">
        <v>36</v>
      </c>
      <c r="AB5" s="526"/>
      <c r="AC5" s="513" t="s">
        <v>81</v>
      </c>
      <c r="AD5" s="527"/>
      <c r="AE5" s="526"/>
      <c r="AF5" s="513" t="s">
        <v>79</v>
      </c>
      <c r="AG5" s="527"/>
      <c r="AH5" s="526"/>
      <c r="AI5" s="513" t="s">
        <v>73</v>
      </c>
      <c r="AJ5" s="514"/>
      <c r="AK5" s="514"/>
      <c r="AL5" s="515"/>
      <c r="AM5" s="513" t="s">
        <v>74</v>
      </c>
      <c r="AN5" s="514"/>
      <c r="AO5" s="514"/>
      <c r="AP5" s="515"/>
      <c r="AQ5" s="513" t="s">
        <v>75</v>
      </c>
      <c r="AR5" s="514"/>
      <c r="AS5" s="514"/>
      <c r="AT5" s="515"/>
    </row>
    <row r="6" spans="1:47" ht="35.25" customHeight="1" thickBot="1" x14ac:dyDescent="0.2">
      <c r="A6" s="509"/>
      <c r="B6" s="509"/>
      <c r="C6" s="509"/>
      <c r="D6" s="509"/>
      <c r="E6" s="509"/>
      <c r="F6" s="509"/>
      <c r="G6" s="509"/>
      <c r="H6" s="509"/>
      <c r="I6" s="509" t="s">
        <v>7</v>
      </c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667" t="s">
        <v>4</v>
      </c>
      <c r="V6" s="509"/>
      <c r="W6" s="667" t="s">
        <v>6</v>
      </c>
      <c r="X6" s="509"/>
      <c r="Y6" s="667" t="s">
        <v>50</v>
      </c>
      <c r="Z6" s="509"/>
      <c r="AA6" s="668" t="s">
        <v>51</v>
      </c>
      <c r="AB6" s="669"/>
      <c r="AC6" s="530"/>
      <c r="AD6" s="531"/>
      <c r="AE6" s="532"/>
      <c r="AF6" s="530"/>
      <c r="AG6" s="531"/>
      <c r="AH6" s="532"/>
      <c r="AI6" s="519"/>
      <c r="AJ6" s="520"/>
      <c r="AK6" s="520"/>
      <c r="AL6" s="521"/>
      <c r="AM6" s="516"/>
      <c r="AN6" s="517"/>
      <c r="AO6" s="517"/>
      <c r="AP6" s="518"/>
      <c r="AQ6" s="516"/>
      <c r="AR6" s="517"/>
      <c r="AS6" s="517"/>
      <c r="AT6" s="518"/>
    </row>
    <row r="7" spans="1:47" ht="18.75" customHeight="1" thickTop="1" x14ac:dyDescent="0.15">
      <c r="A7" s="533" t="s">
        <v>62</v>
      </c>
      <c r="B7" s="534"/>
      <c r="C7" s="534"/>
      <c r="D7" s="535"/>
      <c r="E7" s="542" t="s">
        <v>14</v>
      </c>
      <c r="F7" s="542"/>
      <c r="G7" s="542"/>
      <c r="H7" s="542"/>
      <c r="I7" s="533">
        <v>646</v>
      </c>
      <c r="J7" s="534"/>
      <c r="K7" s="534"/>
      <c r="L7" s="535"/>
      <c r="M7" s="543">
        <v>300</v>
      </c>
      <c r="N7" s="543"/>
      <c r="O7" s="543"/>
      <c r="P7" s="543"/>
      <c r="Q7" s="544">
        <v>820</v>
      </c>
      <c r="R7" s="544"/>
      <c r="S7" s="544"/>
      <c r="T7" s="544"/>
      <c r="U7" s="533">
        <v>12</v>
      </c>
      <c r="V7" s="535"/>
      <c r="W7" s="533">
        <v>23</v>
      </c>
      <c r="X7" s="535"/>
      <c r="Y7" s="533">
        <v>46</v>
      </c>
      <c r="Z7" s="535"/>
      <c r="AA7" s="533">
        <v>14</v>
      </c>
      <c r="AB7" s="535"/>
      <c r="AC7" s="569" t="s">
        <v>57</v>
      </c>
      <c r="AD7" s="570"/>
      <c r="AE7" s="571"/>
      <c r="AF7" s="569" t="s">
        <v>80</v>
      </c>
      <c r="AG7" s="570"/>
      <c r="AH7" s="571"/>
      <c r="AI7" s="577">
        <f>ROUND((I7+U7+W7+Y7+AA7)*8.3%,0)+ROUND((I7+U7+W7+Y7+AA7)*2.3%,0)+(I7+U7+W7+Y7+AA7)+(M7+Q7)</f>
        <v>1940</v>
      </c>
      <c r="AJ7" s="578"/>
      <c r="AK7" s="578"/>
      <c r="AL7" s="579"/>
      <c r="AM7" s="563">
        <f>ROUND((I7+U7+W7+Y7+AA7)*2*8.3%,0)+ROUND((I7+U7+W7+Y7+AA7)*2*2.3%,0)+(I7+U7+W7+Y7+AA7)*2+(Q7+M7)</f>
        <v>2759</v>
      </c>
      <c r="AN7" s="564"/>
      <c r="AO7" s="564"/>
      <c r="AP7" s="565"/>
      <c r="AQ7" s="563">
        <f>ROUND((I7+U7+W7+Y7+AA7)*3*8.3%,0)+ROUND((I7+U7+W7+Y7+AA7)*3*2.3%,0)+(I7+U7+W7+Y7+AA7)*3+(M7+Q7)</f>
        <v>3579</v>
      </c>
      <c r="AR7" s="564"/>
      <c r="AS7" s="564"/>
      <c r="AT7" s="565"/>
    </row>
    <row r="8" spans="1:47" ht="18.75" customHeight="1" x14ac:dyDescent="0.15">
      <c r="A8" s="536"/>
      <c r="B8" s="537"/>
      <c r="C8" s="537"/>
      <c r="D8" s="538"/>
      <c r="E8" s="545" t="s">
        <v>15</v>
      </c>
      <c r="F8" s="546"/>
      <c r="G8" s="546"/>
      <c r="H8" s="547"/>
      <c r="I8" s="536"/>
      <c r="J8" s="537"/>
      <c r="K8" s="537"/>
      <c r="L8" s="538"/>
      <c r="M8" s="545">
        <v>390</v>
      </c>
      <c r="N8" s="546"/>
      <c r="O8" s="546"/>
      <c r="P8" s="547"/>
      <c r="Q8" s="548">
        <v>820</v>
      </c>
      <c r="R8" s="549"/>
      <c r="S8" s="549"/>
      <c r="T8" s="550"/>
      <c r="U8" s="536"/>
      <c r="V8" s="538"/>
      <c r="W8" s="536"/>
      <c r="X8" s="538"/>
      <c r="Y8" s="536"/>
      <c r="Z8" s="538"/>
      <c r="AA8" s="536"/>
      <c r="AB8" s="538"/>
      <c r="AC8" s="293"/>
      <c r="AD8" s="572"/>
      <c r="AE8" s="573"/>
      <c r="AF8" s="293"/>
      <c r="AG8" s="572"/>
      <c r="AH8" s="573"/>
      <c r="AI8" s="566">
        <f>ROUND((I7+U7+W7+Y7+AA7)*8.3%,0)+ROUND((I7+U7+W7+Y7+AA7)*2.3%,0)+(I7+U7+W7+Y7+AA7)+(M8+Q8)</f>
        <v>2030</v>
      </c>
      <c r="AJ8" s="567"/>
      <c r="AK8" s="567"/>
      <c r="AL8" s="568"/>
      <c r="AM8" s="548">
        <f>ROUND((I7+U7+W7+Y7+AA7)*2*8.3%,0)+ROUND((I7+U7+W7+Y7+AA7)*2*2.3%,0)+(I7+U7+W7+Y7+AA7)*2+(Q8+M8)</f>
        <v>2849</v>
      </c>
      <c r="AN8" s="549"/>
      <c r="AO8" s="549"/>
      <c r="AP8" s="550"/>
      <c r="AQ8" s="548">
        <f>ROUND((I7+U7+W7+Y7+AA7)*3*8.3%,0)+ROUND((I7+U7+W7+Y7+AA7)*3*2.3%,0)+(I7+U7+W7+Y7+AA7)*3+(M8+Q8)</f>
        <v>3669</v>
      </c>
      <c r="AR8" s="549"/>
      <c r="AS8" s="549"/>
      <c r="AT8" s="550"/>
    </row>
    <row r="9" spans="1:47" ht="18.75" customHeight="1" x14ac:dyDescent="0.15">
      <c r="A9" s="536"/>
      <c r="B9" s="537"/>
      <c r="C9" s="537"/>
      <c r="D9" s="538"/>
      <c r="E9" s="545" t="s">
        <v>16</v>
      </c>
      <c r="F9" s="546"/>
      <c r="G9" s="546"/>
      <c r="H9" s="547"/>
      <c r="I9" s="536"/>
      <c r="J9" s="537"/>
      <c r="K9" s="537"/>
      <c r="L9" s="538"/>
      <c r="M9" s="545">
        <v>650</v>
      </c>
      <c r="N9" s="546"/>
      <c r="O9" s="546"/>
      <c r="P9" s="547"/>
      <c r="Q9" s="548">
        <v>1310</v>
      </c>
      <c r="R9" s="549"/>
      <c r="S9" s="549"/>
      <c r="T9" s="550"/>
      <c r="U9" s="536"/>
      <c r="V9" s="538"/>
      <c r="W9" s="536"/>
      <c r="X9" s="538"/>
      <c r="Y9" s="536"/>
      <c r="Z9" s="538"/>
      <c r="AA9" s="536"/>
      <c r="AB9" s="538"/>
      <c r="AC9" s="293"/>
      <c r="AD9" s="572"/>
      <c r="AE9" s="573"/>
      <c r="AF9" s="293"/>
      <c r="AG9" s="572"/>
      <c r="AH9" s="573"/>
      <c r="AI9" s="566">
        <f>ROUND((I7+U7+W7+Y7+AA7)*8.3%,0)+ROUND((I7+U7+W7+Y7+AA7)*2.3%,0)+(I7+U7+W7+Y7+AA7)+(M9+Q9)</f>
        <v>2780</v>
      </c>
      <c r="AJ9" s="567"/>
      <c r="AK9" s="567"/>
      <c r="AL9" s="568"/>
      <c r="AM9" s="548">
        <f>ROUND((I7+U7+W7+Y7+AA7)*2*8.3%,0)+ROUND((I7+U7+W7+Y7+AA7)*2*2.3%,0)+(I7+U7+W7+Y7+AA7)*2+(Q9+M9)</f>
        <v>3599</v>
      </c>
      <c r="AN9" s="549"/>
      <c r="AO9" s="549"/>
      <c r="AP9" s="550"/>
      <c r="AQ9" s="548">
        <f>ROUND((I7+U7+W7+Y7+AA7)*3*8.3%,0)+ROUND((I7+U7+W7+Y7+AA7)*3*2.3%,0)+(I7+U7+W7+Y7+AA7)*3+(M9+Q9)</f>
        <v>4419</v>
      </c>
      <c r="AR9" s="549"/>
      <c r="AS9" s="549"/>
      <c r="AT9" s="550"/>
    </row>
    <row r="10" spans="1:47" ht="18.75" customHeight="1" thickBot="1" x14ac:dyDescent="0.2">
      <c r="A10" s="539"/>
      <c r="B10" s="540"/>
      <c r="C10" s="540"/>
      <c r="D10" s="541"/>
      <c r="E10" s="551" t="s">
        <v>17</v>
      </c>
      <c r="F10" s="552"/>
      <c r="G10" s="552"/>
      <c r="H10" s="553"/>
      <c r="I10" s="539"/>
      <c r="J10" s="540"/>
      <c r="K10" s="540"/>
      <c r="L10" s="541"/>
      <c r="M10" s="554">
        <v>1392</v>
      </c>
      <c r="N10" s="555"/>
      <c r="O10" s="555"/>
      <c r="P10" s="556"/>
      <c r="Q10" s="557">
        <v>2006</v>
      </c>
      <c r="R10" s="558"/>
      <c r="S10" s="558"/>
      <c r="T10" s="559"/>
      <c r="U10" s="539"/>
      <c r="V10" s="541"/>
      <c r="W10" s="539"/>
      <c r="X10" s="541"/>
      <c r="Y10" s="539"/>
      <c r="Z10" s="541"/>
      <c r="AA10" s="539"/>
      <c r="AB10" s="541"/>
      <c r="AC10" s="574"/>
      <c r="AD10" s="575"/>
      <c r="AE10" s="576"/>
      <c r="AF10" s="574"/>
      <c r="AG10" s="575"/>
      <c r="AH10" s="576"/>
      <c r="AI10" s="560">
        <f>ROUND((I7+U7+W7+Y7+AA7)*8.3%,0)+ROUND((I7+U7+W7+Y7+AA7)*2.3%,0)+(I7+U7+W7+Y7+AA7)+(M10+Q10)</f>
        <v>4218</v>
      </c>
      <c r="AJ10" s="561"/>
      <c r="AK10" s="561"/>
      <c r="AL10" s="562"/>
      <c r="AM10" s="554">
        <f>ROUND((I7+U7+W7+Y7+AA7)*2*8.3%,0)+ROUND((I7+U7+W7+Y7+AA7)*2*2.3%,0)+(I7+U7+W7+Y7+AA7)*2+(Q10+M10)</f>
        <v>5037</v>
      </c>
      <c r="AN10" s="555"/>
      <c r="AO10" s="555"/>
      <c r="AP10" s="556"/>
      <c r="AQ10" s="554">
        <f>ROUND((I7+U7+W7+Y7+AA7)*3*8.3%,0)+ROUND((I7+U7+W7+Y7+AA7)*3*2.3%,0)+(I7+U7+W7+Y7+AA7)*3+(M10+Q10)</f>
        <v>5857</v>
      </c>
      <c r="AR10" s="555"/>
      <c r="AS10" s="555"/>
      <c r="AT10" s="556"/>
    </row>
    <row r="11" spans="1:47" ht="18.75" customHeight="1" thickTop="1" x14ac:dyDescent="0.15">
      <c r="A11" s="533" t="s">
        <v>61</v>
      </c>
      <c r="B11" s="534"/>
      <c r="C11" s="534"/>
      <c r="D11" s="535"/>
      <c r="E11" s="543" t="s">
        <v>14</v>
      </c>
      <c r="F11" s="543"/>
      <c r="G11" s="543"/>
      <c r="H11" s="543"/>
      <c r="I11" s="533">
        <v>714</v>
      </c>
      <c r="J11" s="534"/>
      <c r="K11" s="534"/>
      <c r="L11" s="535"/>
      <c r="M11" s="543">
        <v>300</v>
      </c>
      <c r="N11" s="543"/>
      <c r="O11" s="543"/>
      <c r="P11" s="543"/>
      <c r="Q11" s="580">
        <v>820</v>
      </c>
      <c r="R11" s="580"/>
      <c r="S11" s="580"/>
      <c r="T11" s="580"/>
      <c r="U11" s="533">
        <v>12</v>
      </c>
      <c r="V11" s="535"/>
      <c r="W11" s="533">
        <v>23</v>
      </c>
      <c r="X11" s="535"/>
      <c r="Y11" s="533">
        <v>46</v>
      </c>
      <c r="Z11" s="535"/>
      <c r="AA11" s="533">
        <v>14</v>
      </c>
      <c r="AB11" s="535"/>
      <c r="AC11" s="569" t="s">
        <v>57</v>
      </c>
      <c r="AD11" s="570"/>
      <c r="AE11" s="571"/>
      <c r="AF11" s="569" t="s">
        <v>80</v>
      </c>
      <c r="AG11" s="570"/>
      <c r="AH11" s="571"/>
      <c r="AI11" s="577">
        <f>((I11+U11+W11+Y11+AA11)*8.3%)+((I11+U11+W11+Y11+AA11)*2.3%)+(I11+U11+W11+Y11+AA11)+(M11+Q11)</f>
        <v>2014.7539999999999</v>
      </c>
      <c r="AJ11" s="578"/>
      <c r="AK11" s="578"/>
      <c r="AL11" s="579"/>
      <c r="AM11" s="563">
        <f>ROUND((I11+U11+W11+Y11+AA11)*2*8.3%,0)+ROUND((I11+U11+W11+Y11+AA11)*2*2.3%,0)+(I11+U11+W11+Y11+AA11)*2+(Q11+M11)</f>
        <v>2909</v>
      </c>
      <c r="AN11" s="564"/>
      <c r="AO11" s="564"/>
      <c r="AP11" s="565"/>
      <c r="AQ11" s="563">
        <f>((I11+U11+W11+Y11+AA11)*3*8.3%)+((I11+U11+W11+Y11+AA11)*3*2.3%)+(I11+U11+W11+Y11+AA11)*3+(M11+Q11)</f>
        <v>3804.2620000000002</v>
      </c>
      <c r="AR11" s="564"/>
      <c r="AS11" s="564"/>
      <c r="AT11" s="565"/>
    </row>
    <row r="12" spans="1:47" ht="18.75" customHeight="1" x14ac:dyDescent="0.15">
      <c r="A12" s="536"/>
      <c r="B12" s="537"/>
      <c r="C12" s="537"/>
      <c r="D12" s="538"/>
      <c r="E12" s="545" t="s">
        <v>15</v>
      </c>
      <c r="F12" s="546"/>
      <c r="G12" s="546"/>
      <c r="H12" s="547"/>
      <c r="I12" s="536"/>
      <c r="J12" s="537"/>
      <c r="K12" s="537"/>
      <c r="L12" s="538"/>
      <c r="M12" s="545">
        <v>390</v>
      </c>
      <c r="N12" s="546"/>
      <c r="O12" s="546"/>
      <c r="P12" s="547"/>
      <c r="Q12" s="548">
        <v>820</v>
      </c>
      <c r="R12" s="549"/>
      <c r="S12" s="549"/>
      <c r="T12" s="550"/>
      <c r="U12" s="536"/>
      <c r="V12" s="538"/>
      <c r="W12" s="536"/>
      <c r="X12" s="538"/>
      <c r="Y12" s="536"/>
      <c r="Z12" s="538"/>
      <c r="AA12" s="536"/>
      <c r="AB12" s="538"/>
      <c r="AC12" s="293"/>
      <c r="AD12" s="572"/>
      <c r="AE12" s="573"/>
      <c r="AF12" s="293"/>
      <c r="AG12" s="572"/>
      <c r="AH12" s="573"/>
      <c r="AI12" s="566">
        <f>ROUND((I11+U11+W11+Y11+AA11)*8.3%,0)+ROUND((I11+U11+W11+Y11+AA11)*2.3%,0)+(I11+U11+W11+Y11+AA11)+(M12+Q12)</f>
        <v>2105</v>
      </c>
      <c r="AJ12" s="567"/>
      <c r="AK12" s="567"/>
      <c r="AL12" s="568"/>
      <c r="AM12" s="548">
        <f>ROUND((I11+U11+W11+Y11+AA11)*2*8.3%,0)+ROUND((I11+U11+W11+Y11+AA11)*2*2.3%,0)+(I11+U11+W11+Y11+AA11)*2+(Q12+M12)</f>
        <v>2999</v>
      </c>
      <c r="AN12" s="549"/>
      <c r="AO12" s="549"/>
      <c r="AP12" s="550"/>
      <c r="AQ12" s="548">
        <f>ROUND((I11+U11+W11+Y11+AA11)*3*8.3%,0)+ROUND((I11+U11+W11+Y11+AA11)*3*2.3%,0)+(I11+U11+W11+Y11+AA11)*3+(M12+Q12)</f>
        <v>3894</v>
      </c>
      <c r="AR12" s="549"/>
      <c r="AS12" s="549"/>
      <c r="AT12" s="550"/>
    </row>
    <row r="13" spans="1:47" ht="18.75" customHeight="1" x14ac:dyDescent="0.15">
      <c r="A13" s="536"/>
      <c r="B13" s="537"/>
      <c r="C13" s="537"/>
      <c r="D13" s="538"/>
      <c r="E13" s="545" t="s">
        <v>16</v>
      </c>
      <c r="F13" s="546"/>
      <c r="G13" s="546"/>
      <c r="H13" s="547"/>
      <c r="I13" s="536"/>
      <c r="J13" s="537"/>
      <c r="K13" s="537"/>
      <c r="L13" s="538"/>
      <c r="M13" s="545">
        <v>650</v>
      </c>
      <c r="N13" s="546"/>
      <c r="O13" s="546"/>
      <c r="P13" s="547"/>
      <c r="Q13" s="548">
        <v>1310</v>
      </c>
      <c r="R13" s="549"/>
      <c r="S13" s="549"/>
      <c r="T13" s="550"/>
      <c r="U13" s="536"/>
      <c r="V13" s="538"/>
      <c r="W13" s="536"/>
      <c r="X13" s="538"/>
      <c r="Y13" s="536"/>
      <c r="Z13" s="538"/>
      <c r="AA13" s="536"/>
      <c r="AB13" s="538"/>
      <c r="AC13" s="293"/>
      <c r="AD13" s="572"/>
      <c r="AE13" s="573"/>
      <c r="AF13" s="293"/>
      <c r="AG13" s="572"/>
      <c r="AH13" s="573"/>
      <c r="AI13" s="566">
        <f>ROUND((I11+U11+W11+Y11+AA11)*8.3%,0)+ROUND((I11+U11+W11+Y11+AA11)*2.3%,0)+(I11+U11+W11+Y11+AA11)+(M13+Q13)</f>
        <v>2855</v>
      </c>
      <c r="AJ13" s="567"/>
      <c r="AK13" s="567"/>
      <c r="AL13" s="568"/>
      <c r="AM13" s="548">
        <f>ROUND((I11+U11+W11+Y11+AA11)*2*8.3%,0)+ROUND((I11+U11+W11+Y11+AA11)*2*2.3%,0)+(I11+U11+W11+Y11+AA11)*2+(Q13+M13)</f>
        <v>3749</v>
      </c>
      <c r="AN13" s="549"/>
      <c r="AO13" s="549"/>
      <c r="AP13" s="550"/>
      <c r="AQ13" s="548">
        <f>ROUND((I11+U11+W11+Y11+AA11)*3*8.3%,0)+ROUND((I11+U11+W11+Y11+AA11)*3*2.3%,0)+(I11+U11+W11+Y11+AA11)*3+(M13+Q13)</f>
        <v>4644</v>
      </c>
      <c r="AR13" s="549"/>
      <c r="AS13" s="549"/>
      <c r="AT13" s="550"/>
    </row>
    <row r="14" spans="1:47" ht="18.75" customHeight="1" thickBot="1" x14ac:dyDescent="0.2">
      <c r="A14" s="539"/>
      <c r="B14" s="540"/>
      <c r="C14" s="540"/>
      <c r="D14" s="541"/>
      <c r="E14" s="551" t="s">
        <v>17</v>
      </c>
      <c r="F14" s="552"/>
      <c r="G14" s="552"/>
      <c r="H14" s="553"/>
      <c r="I14" s="539"/>
      <c r="J14" s="540"/>
      <c r="K14" s="540"/>
      <c r="L14" s="541"/>
      <c r="M14" s="554">
        <v>1392</v>
      </c>
      <c r="N14" s="555"/>
      <c r="O14" s="555"/>
      <c r="P14" s="556"/>
      <c r="Q14" s="554">
        <v>2006</v>
      </c>
      <c r="R14" s="555"/>
      <c r="S14" s="555"/>
      <c r="T14" s="556"/>
      <c r="U14" s="539"/>
      <c r="V14" s="541"/>
      <c r="W14" s="539"/>
      <c r="X14" s="541"/>
      <c r="Y14" s="539"/>
      <c r="Z14" s="541"/>
      <c r="AA14" s="539"/>
      <c r="AB14" s="541"/>
      <c r="AC14" s="574"/>
      <c r="AD14" s="575"/>
      <c r="AE14" s="576"/>
      <c r="AF14" s="574"/>
      <c r="AG14" s="575"/>
      <c r="AH14" s="576"/>
      <c r="AI14" s="560">
        <f>ROUND((I11+U11+W11+Y11+AA11)*8.3%,0)+ROUND((I11+U11+W11+Y11+AA11)*2.3%,0)+(I11+U11+W11+Y11+AA11)+(M14+Q14)</f>
        <v>4293</v>
      </c>
      <c r="AJ14" s="561"/>
      <c r="AK14" s="561"/>
      <c r="AL14" s="562"/>
      <c r="AM14" s="554">
        <f>ROUND((I11+U11+W11+Y11+AA11)*2*8.3%,0)+ROUND((I11+U11+W11+Y11+AA11)*2*2.3%,0)+(I11+U11+W11+Y11+AA11)*2+(Q14+M14)</f>
        <v>5187</v>
      </c>
      <c r="AN14" s="555"/>
      <c r="AO14" s="555"/>
      <c r="AP14" s="556"/>
      <c r="AQ14" s="554">
        <f>ROUND((I11+U11+W11+Y11+AA11)*3*8.3%,0)+ROUND((I11+U11+W11+Y11+AA11)*3*2.3%,0)+(I11+U11+W11+Y11+AA11)*3+(M14+Q14)</f>
        <v>6082</v>
      </c>
      <c r="AR14" s="555"/>
      <c r="AS14" s="555"/>
      <c r="AT14" s="556"/>
    </row>
    <row r="15" spans="1:47" ht="18.75" customHeight="1" thickTop="1" x14ac:dyDescent="0.15">
      <c r="A15" s="533" t="s">
        <v>60</v>
      </c>
      <c r="B15" s="534"/>
      <c r="C15" s="534"/>
      <c r="D15" s="535"/>
      <c r="E15" s="543" t="s">
        <v>14</v>
      </c>
      <c r="F15" s="543"/>
      <c r="G15" s="543"/>
      <c r="H15" s="543"/>
      <c r="I15" s="533">
        <v>787</v>
      </c>
      <c r="J15" s="534"/>
      <c r="K15" s="534"/>
      <c r="L15" s="535"/>
      <c r="M15" s="543">
        <v>300</v>
      </c>
      <c r="N15" s="543"/>
      <c r="O15" s="543"/>
      <c r="P15" s="543"/>
      <c r="Q15" s="580">
        <v>820</v>
      </c>
      <c r="R15" s="580"/>
      <c r="S15" s="580"/>
      <c r="T15" s="580"/>
      <c r="U15" s="533">
        <v>12</v>
      </c>
      <c r="V15" s="535"/>
      <c r="W15" s="533">
        <v>23</v>
      </c>
      <c r="X15" s="535"/>
      <c r="Y15" s="533">
        <v>46</v>
      </c>
      <c r="Z15" s="535"/>
      <c r="AA15" s="533">
        <v>14</v>
      </c>
      <c r="AB15" s="535"/>
      <c r="AC15" s="569" t="s">
        <v>57</v>
      </c>
      <c r="AD15" s="570"/>
      <c r="AE15" s="571"/>
      <c r="AF15" s="569" t="s">
        <v>80</v>
      </c>
      <c r="AG15" s="570"/>
      <c r="AH15" s="571"/>
      <c r="AI15" s="577">
        <f>ROUND((I15+U15+W15+Y15+AA15)*8.3%,0)+ROUND((I15+U15+W15+Y15+AA15)*2.3%,0)+(I15+U15+W15+Y15+AA15)+(M15+Q15)</f>
        <v>2095</v>
      </c>
      <c r="AJ15" s="578"/>
      <c r="AK15" s="578"/>
      <c r="AL15" s="579"/>
      <c r="AM15" s="563">
        <f>ROUND((I15+U15+W15+Y15+AA15)*2*8.3%,0)+ROUND((I15+U15+W15+Y15+AA15)*2*2.3%,0)+(I15+U15+W15+Y15+AA15)*2+(Q15+M15)</f>
        <v>3071</v>
      </c>
      <c r="AN15" s="564"/>
      <c r="AO15" s="564"/>
      <c r="AP15" s="565"/>
      <c r="AQ15" s="563">
        <f>ROUND((I15+U15+W15+Y15+AA15)*3*8.3%,0)+ROUND((I15+U15+W15+Y15+AA15)*3*2.3%,0)+(I15+U15+W15+Y15+AA15)*3+(M15+Q15)</f>
        <v>4047</v>
      </c>
      <c r="AR15" s="564"/>
      <c r="AS15" s="564"/>
      <c r="AT15" s="565"/>
    </row>
    <row r="16" spans="1:47" ht="18.75" customHeight="1" x14ac:dyDescent="0.15">
      <c r="A16" s="536"/>
      <c r="B16" s="537"/>
      <c r="C16" s="537"/>
      <c r="D16" s="538"/>
      <c r="E16" s="545" t="s">
        <v>15</v>
      </c>
      <c r="F16" s="546"/>
      <c r="G16" s="546"/>
      <c r="H16" s="547"/>
      <c r="I16" s="536"/>
      <c r="J16" s="537"/>
      <c r="K16" s="537"/>
      <c r="L16" s="538"/>
      <c r="M16" s="545">
        <v>390</v>
      </c>
      <c r="N16" s="546"/>
      <c r="O16" s="546"/>
      <c r="P16" s="547"/>
      <c r="Q16" s="548">
        <v>820</v>
      </c>
      <c r="R16" s="549"/>
      <c r="S16" s="549"/>
      <c r="T16" s="550"/>
      <c r="U16" s="536"/>
      <c r="V16" s="538"/>
      <c r="W16" s="536"/>
      <c r="X16" s="538"/>
      <c r="Y16" s="536"/>
      <c r="Z16" s="538"/>
      <c r="AA16" s="536"/>
      <c r="AB16" s="538"/>
      <c r="AC16" s="293"/>
      <c r="AD16" s="572"/>
      <c r="AE16" s="573"/>
      <c r="AF16" s="293"/>
      <c r="AG16" s="572"/>
      <c r="AH16" s="573"/>
      <c r="AI16" s="566">
        <f>ROUND((I15+U15+W15+Y15+AA15)*8.3%,0)+ROUND((I15+U15+W15+Y15+AA15)*2.3%,0)+(I15+U15+W15+Y15+AA15)+(M16+Q16)</f>
        <v>2185</v>
      </c>
      <c r="AJ16" s="567"/>
      <c r="AK16" s="567"/>
      <c r="AL16" s="568"/>
      <c r="AM16" s="548">
        <f>ROUND((I15+U15+W15+Y15+AA15)*2*8.3%,0)+ROUND((I15+U15+W15+Y15+AA15)*2*2.3%,0)+(I15+U15+W15+Y15+AA15)*2+(Q16+M16)</f>
        <v>3161</v>
      </c>
      <c r="AN16" s="549"/>
      <c r="AO16" s="549"/>
      <c r="AP16" s="550"/>
      <c r="AQ16" s="548">
        <f>ROUND((I15+U15+W15+Y15+AA15)*3*8.3%,0)+ROUND((I15+U15+W15+Y15+AA15)*3*2.3%,0)+(I15+U15+W15+Y15+AA15)*3+(M16+Q16)</f>
        <v>4137</v>
      </c>
      <c r="AR16" s="549"/>
      <c r="AS16" s="549"/>
      <c r="AT16" s="550"/>
    </row>
    <row r="17" spans="1:48" ht="18.75" customHeight="1" x14ac:dyDescent="0.15">
      <c r="A17" s="536"/>
      <c r="B17" s="537"/>
      <c r="C17" s="537"/>
      <c r="D17" s="538"/>
      <c r="E17" s="545" t="s">
        <v>16</v>
      </c>
      <c r="F17" s="546"/>
      <c r="G17" s="546"/>
      <c r="H17" s="547"/>
      <c r="I17" s="536"/>
      <c r="J17" s="537"/>
      <c r="K17" s="537"/>
      <c r="L17" s="538"/>
      <c r="M17" s="545">
        <v>650</v>
      </c>
      <c r="N17" s="546"/>
      <c r="O17" s="546"/>
      <c r="P17" s="547"/>
      <c r="Q17" s="548">
        <v>1310</v>
      </c>
      <c r="R17" s="549"/>
      <c r="S17" s="549"/>
      <c r="T17" s="550"/>
      <c r="U17" s="536"/>
      <c r="V17" s="538"/>
      <c r="W17" s="536"/>
      <c r="X17" s="538"/>
      <c r="Y17" s="536"/>
      <c r="Z17" s="538"/>
      <c r="AA17" s="536"/>
      <c r="AB17" s="538"/>
      <c r="AC17" s="293"/>
      <c r="AD17" s="572"/>
      <c r="AE17" s="573"/>
      <c r="AF17" s="293"/>
      <c r="AG17" s="572"/>
      <c r="AH17" s="573"/>
      <c r="AI17" s="566">
        <f>ROUND((I15+U15+W15+Y15+AA15)*8.3%,0)+ROUND((I15+U15+W15+Y15+AA15)*2.3%,0)+(I15+U15+W15+Y15+AA15)+(M17+Q17)</f>
        <v>2935</v>
      </c>
      <c r="AJ17" s="567"/>
      <c r="AK17" s="567"/>
      <c r="AL17" s="568"/>
      <c r="AM17" s="548">
        <f>ROUND((I15+U15+W15+Y15+AA15)*2*8.3%,0)+ROUND((I15+U15+W15+Y15+AA15)*2*2.3%,0)+(I15+U15+W15+Y15+AA15)*2+(Q17+M17)</f>
        <v>3911</v>
      </c>
      <c r="AN17" s="549"/>
      <c r="AO17" s="549"/>
      <c r="AP17" s="550"/>
      <c r="AQ17" s="548">
        <f>ROUND((I15+U15+W15+Y15+AA15)*3*8.3%,0)+ROUND((I15+U15+W15+Y15+AA15)*3*2.3%,0)+(I15+U15+W15+Y15+AA15)*3+(M17+Q17)</f>
        <v>4887</v>
      </c>
      <c r="AR17" s="549"/>
      <c r="AS17" s="549"/>
      <c r="AT17" s="550"/>
    </row>
    <row r="18" spans="1:48" ht="18.75" customHeight="1" thickBot="1" x14ac:dyDescent="0.2">
      <c r="A18" s="539"/>
      <c r="B18" s="540"/>
      <c r="C18" s="540"/>
      <c r="D18" s="541"/>
      <c r="E18" s="551" t="s">
        <v>17</v>
      </c>
      <c r="F18" s="552"/>
      <c r="G18" s="552"/>
      <c r="H18" s="553"/>
      <c r="I18" s="539"/>
      <c r="J18" s="540"/>
      <c r="K18" s="540"/>
      <c r="L18" s="541"/>
      <c r="M18" s="554">
        <v>1392</v>
      </c>
      <c r="N18" s="555"/>
      <c r="O18" s="555"/>
      <c r="P18" s="556"/>
      <c r="Q18" s="554">
        <v>2006</v>
      </c>
      <c r="R18" s="555"/>
      <c r="S18" s="555"/>
      <c r="T18" s="556"/>
      <c r="U18" s="539"/>
      <c r="V18" s="541"/>
      <c r="W18" s="539"/>
      <c r="X18" s="541"/>
      <c r="Y18" s="539"/>
      <c r="Z18" s="541"/>
      <c r="AA18" s="539"/>
      <c r="AB18" s="541"/>
      <c r="AC18" s="574"/>
      <c r="AD18" s="575"/>
      <c r="AE18" s="576"/>
      <c r="AF18" s="574"/>
      <c r="AG18" s="575"/>
      <c r="AH18" s="576"/>
      <c r="AI18" s="560">
        <f>ROUND((I15+U15+W15+Y15+AA15)*8.3%,0)+ROUND((I15+U15+W15+Y15+AA15)*2.3%,0)+(I15+U15+W15+Y15+AA15)+(M18+Q18)</f>
        <v>4373</v>
      </c>
      <c r="AJ18" s="561"/>
      <c r="AK18" s="561"/>
      <c r="AL18" s="562"/>
      <c r="AM18" s="554">
        <f>ROUND((I15+U15+W15+Y15+AA15)*2*8.3%,0)+ROUND((I15+U15+W15+Y15+AA15)*2*2.3%,0)+(I15+U15+W15+Y15+AA15)*2+(Q18+M18)</f>
        <v>5349</v>
      </c>
      <c r="AN18" s="555"/>
      <c r="AO18" s="555"/>
      <c r="AP18" s="556"/>
      <c r="AQ18" s="554">
        <f>ROUND((I15+U15+W15+Y15+AA15)*3*8.3%,0)+ROUND((I15+U15+W15+Y15+AA15)*3*2.3%,0)+(I15+U15+W15+Y15+AA15)*3+(M18+Q18)</f>
        <v>6325</v>
      </c>
      <c r="AR18" s="555"/>
      <c r="AS18" s="555"/>
      <c r="AT18" s="556"/>
    </row>
    <row r="19" spans="1:48" ht="18.75" customHeight="1" thickTop="1" x14ac:dyDescent="0.15">
      <c r="A19" s="533" t="s">
        <v>59</v>
      </c>
      <c r="B19" s="534"/>
      <c r="C19" s="534"/>
      <c r="D19" s="535"/>
      <c r="E19" s="543" t="s">
        <v>14</v>
      </c>
      <c r="F19" s="543"/>
      <c r="G19" s="543"/>
      <c r="H19" s="543"/>
      <c r="I19" s="533">
        <v>857</v>
      </c>
      <c r="J19" s="534"/>
      <c r="K19" s="534"/>
      <c r="L19" s="535"/>
      <c r="M19" s="543">
        <v>300</v>
      </c>
      <c r="N19" s="543"/>
      <c r="O19" s="543"/>
      <c r="P19" s="543"/>
      <c r="Q19" s="580">
        <v>820</v>
      </c>
      <c r="R19" s="580"/>
      <c r="S19" s="580"/>
      <c r="T19" s="580"/>
      <c r="U19" s="533">
        <v>12</v>
      </c>
      <c r="V19" s="535"/>
      <c r="W19" s="533">
        <v>23</v>
      </c>
      <c r="X19" s="535"/>
      <c r="Y19" s="533">
        <v>46</v>
      </c>
      <c r="Z19" s="535"/>
      <c r="AA19" s="533">
        <v>14</v>
      </c>
      <c r="AB19" s="535"/>
      <c r="AC19" s="569" t="s">
        <v>57</v>
      </c>
      <c r="AD19" s="570"/>
      <c r="AE19" s="571"/>
      <c r="AF19" s="569" t="s">
        <v>80</v>
      </c>
      <c r="AG19" s="570"/>
      <c r="AH19" s="571"/>
      <c r="AI19" s="577">
        <f>ROUND((I19+U19+W19+Y19+AA19)*8.3%,0)+ROUND((I19+U19+W19+Y19+AA19)*2.3%,0)+(I19+U19+W19+Y19+AA19)+(M19+Q19)</f>
        <v>2173</v>
      </c>
      <c r="AJ19" s="578"/>
      <c r="AK19" s="578"/>
      <c r="AL19" s="579"/>
      <c r="AM19" s="563">
        <f>ROUND((I19+U19+W19+Y19+AA19)*2*8.3%,0)+ROUND((I19+U19+W19+Y19+AA19)*2*2.3%,0)+(I19+U19+W19+Y19+AA19)*2+(Q19+M19)</f>
        <v>3226</v>
      </c>
      <c r="AN19" s="564"/>
      <c r="AO19" s="564"/>
      <c r="AP19" s="565"/>
      <c r="AQ19" s="563">
        <f>ROUND((I19+U19+W19+Y19+AA19)*3*8.3%,0)+ROUND((I19+U19+W19+Y19+AA19)*3*2.3%,0)+(I19+U19+W19+Y19+AA19)*3+(M19+Q19)</f>
        <v>4279</v>
      </c>
      <c r="AR19" s="564"/>
      <c r="AS19" s="564"/>
      <c r="AT19" s="565"/>
    </row>
    <row r="20" spans="1:48" ht="18.75" customHeight="1" x14ac:dyDescent="0.15">
      <c r="A20" s="536"/>
      <c r="B20" s="537"/>
      <c r="C20" s="537"/>
      <c r="D20" s="538"/>
      <c r="E20" s="545" t="s">
        <v>15</v>
      </c>
      <c r="F20" s="546"/>
      <c r="G20" s="546"/>
      <c r="H20" s="547"/>
      <c r="I20" s="536"/>
      <c r="J20" s="537"/>
      <c r="K20" s="537"/>
      <c r="L20" s="538"/>
      <c r="M20" s="545">
        <v>390</v>
      </c>
      <c r="N20" s="546"/>
      <c r="O20" s="546"/>
      <c r="P20" s="547"/>
      <c r="Q20" s="548">
        <v>820</v>
      </c>
      <c r="R20" s="549"/>
      <c r="S20" s="549"/>
      <c r="T20" s="550"/>
      <c r="U20" s="536"/>
      <c r="V20" s="538"/>
      <c r="W20" s="536"/>
      <c r="X20" s="538"/>
      <c r="Y20" s="536"/>
      <c r="Z20" s="538"/>
      <c r="AA20" s="536"/>
      <c r="AB20" s="538"/>
      <c r="AC20" s="293"/>
      <c r="AD20" s="572"/>
      <c r="AE20" s="573"/>
      <c r="AF20" s="293"/>
      <c r="AG20" s="572"/>
      <c r="AH20" s="573"/>
      <c r="AI20" s="566">
        <f>ROUND((I19+U19+W19+Y19+AA19)*8.3%,0)+ROUND((I19+U19+W19+Y19+AA19)*2.3%,0)+(I19+U19+W19+Y19+AA19)+(M20+Q20)</f>
        <v>2263</v>
      </c>
      <c r="AJ20" s="567"/>
      <c r="AK20" s="567"/>
      <c r="AL20" s="568"/>
      <c r="AM20" s="548">
        <f>ROUND((I19+U19+W19+Y19+AA19)*2*8.3%,0)+ROUND((I19+U19+W19+Y19+AA19)*2*2.3%,0)+(I19+U19+W19+Y19+AA19)*2+(Q20+M20)</f>
        <v>3316</v>
      </c>
      <c r="AN20" s="549"/>
      <c r="AO20" s="549"/>
      <c r="AP20" s="550"/>
      <c r="AQ20" s="548">
        <f>ROUND((I19+U19+W19+Y19+AA19)*3*8.3%,0)+ROUND((I19+U19+W19+Y19+AA19)*3*2.3%,0)+(I19+U19+W19+Y19+AA19)*3+(M20+Q20)</f>
        <v>4369</v>
      </c>
      <c r="AR20" s="549"/>
      <c r="AS20" s="549"/>
      <c r="AT20" s="550"/>
    </row>
    <row r="21" spans="1:48" ht="18.75" customHeight="1" x14ac:dyDescent="0.15">
      <c r="A21" s="536"/>
      <c r="B21" s="537"/>
      <c r="C21" s="537"/>
      <c r="D21" s="538"/>
      <c r="E21" s="545" t="s">
        <v>16</v>
      </c>
      <c r="F21" s="546"/>
      <c r="G21" s="546"/>
      <c r="H21" s="547"/>
      <c r="I21" s="536"/>
      <c r="J21" s="537"/>
      <c r="K21" s="537"/>
      <c r="L21" s="538"/>
      <c r="M21" s="545">
        <v>650</v>
      </c>
      <c r="N21" s="546"/>
      <c r="O21" s="546"/>
      <c r="P21" s="547"/>
      <c r="Q21" s="548">
        <v>1310</v>
      </c>
      <c r="R21" s="549"/>
      <c r="S21" s="549"/>
      <c r="T21" s="550"/>
      <c r="U21" s="536"/>
      <c r="V21" s="538"/>
      <c r="W21" s="536"/>
      <c r="X21" s="538"/>
      <c r="Y21" s="536"/>
      <c r="Z21" s="538"/>
      <c r="AA21" s="536"/>
      <c r="AB21" s="538"/>
      <c r="AC21" s="293"/>
      <c r="AD21" s="572"/>
      <c r="AE21" s="573"/>
      <c r="AF21" s="293"/>
      <c r="AG21" s="572"/>
      <c r="AH21" s="573"/>
      <c r="AI21" s="566">
        <f>ROUND((I19+U19+W19+Y19+AA19)*8.3%,0)+ROUND((I19+U19+W19+Y19+AA19)*2.3%,0)+(I19+U19+W19+Y19+AA19)+(M21+Q21)</f>
        <v>3013</v>
      </c>
      <c r="AJ21" s="567"/>
      <c r="AK21" s="567"/>
      <c r="AL21" s="568"/>
      <c r="AM21" s="548">
        <f>ROUND((I19+U19+W19+Y19+AA19)*2*8.3%,0)+ROUND((I19+U19+W19+Y19+AA19)*2*2.3%,0)+(I19+U19+W19+Y19+AA19)*2+(Q21+M21)</f>
        <v>4066</v>
      </c>
      <c r="AN21" s="549"/>
      <c r="AO21" s="549"/>
      <c r="AP21" s="550"/>
      <c r="AQ21" s="548">
        <f>ROUND((I19+U19+W19+Y19+AA19)*3*8.3%,0)+ROUND((I19+U19+W19+Y19+AA19)*3*2.3%,0)+(I19+U19+W19+Y19+AA19)*3+(M21+Q21)</f>
        <v>5119</v>
      </c>
      <c r="AR21" s="549"/>
      <c r="AS21" s="549"/>
      <c r="AT21" s="550"/>
    </row>
    <row r="22" spans="1:48" ht="18.75" customHeight="1" thickBot="1" x14ac:dyDescent="0.2">
      <c r="A22" s="539"/>
      <c r="B22" s="540"/>
      <c r="C22" s="540"/>
      <c r="D22" s="541"/>
      <c r="E22" s="551" t="s">
        <v>17</v>
      </c>
      <c r="F22" s="552"/>
      <c r="G22" s="552"/>
      <c r="H22" s="553"/>
      <c r="I22" s="539"/>
      <c r="J22" s="540"/>
      <c r="K22" s="540"/>
      <c r="L22" s="541"/>
      <c r="M22" s="554">
        <v>1392</v>
      </c>
      <c r="N22" s="555"/>
      <c r="O22" s="555"/>
      <c r="P22" s="556"/>
      <c r="Q22" s="554">
        <v>2006</v>
      </c>
      <c r="R22" s="555"/>
      <c r="S22" s="555"/>
      <c r="T22" s="556"/>
      <c r="U22" s="539"/>
      <c r="V22" s="541"/>
      <c r="W22" s="539"/>
      <c r="X22" s="541"/>
      <c r="Y22" s="539"/>
      <c r="Z22" s="541"/>
      <c r="AA22" s="539"/>
      <c r="AB22" s="541"/>
      <c r="AC22" s="574"/>
      <c r="AD22" s="575"/>
      <c r="AE22" s="576"/>
      <c r="AF22" s="574"/>
      <c r="AG22" s="575"/>
      <c r="AH22" s="576"/>
      <c r="AI22" s="560">
        <f>ROUND((I19+U19+W19+Y19+AA19)*8.3%,0)+ROUND((I19+U19+W19+Y19+AA19)*2.3%,0)+(I19+U19+W19+Y19+AA19)+(M22+Q22)</f>
        <v>4451</v>
      </c>
      <c r="AJ22" s="561"/>
      <c r="AK22" s="561"/>
      <c r="AL22" s="562"/>
      <c r="AM22" s="554">
        <f>ROUND((I19+U19+W19+Y19+AA19)*2*8.3%,0)+ROUND((I19+U19+W19+Y19+AA19)*2*2.3%,0)+(I19+U19+W19+Y19+AA19)*2+(Q22+M22)</f>
        <v>5504</v>
      </c>
      <c r="AN22" s="555"/>
      <c r="AO22" s="555"/>
      <c r="AP22" s="556"/>
      <c r="AQ22" s="554">
        <f>ROUND((I19+U19+W19+Y19+AA19)*3*8.3%,0)+ROUND((I19+U19+W19+Y19+AA19)*3*2.3%,0)+(I19+U19+W19+Y19+AA19)*3+(M22+Q22)</f>
        <v>6557</v>
      </c>
      <c r="AR22" s="555"/>
      <c r="AS22" s="555"/>
      <c r="AT22" s="556"/>
    </row>
    <row r="23" spans="1:48" ht="18.75" customHeight="1" thickTop="1" x14ac:dyDescent="0.15">
      <c r="A23" s="533" t="s">
        <v>58</v>
      </c>
      <c r="B23" s="534"/>
      <c r="C23" s="534"/>
      <c r="D23" s="535"/>
      <c r="E23" s="543" t="s">
        <v>14</v>
      </c>
      <c r="F23" s="543"/>
      <c r="G23" s="543"/>
      <c r="H23" s="543"/>
      <c r="I23" s="533">
        <v>925</v>
      </c>
      <c r="J23" s="534"/>
      <c r="K23" s="534"/>
      <c r="L23" s="535"/>
      <c r="M23" s="543">
        <v>300</v>
      </c>
      <c r="N23" s="543"/>
      <c r="O23" s="543"/>
      <c r="P23" s="543"/>
      <c r="Q23" s="580">
        <v>820</v>
      </c>
      <c r="R23" s="580"/>
      <c r="S23" s="580"/>
      <c r="T23" s="580"/>
      <c r="U23" s="533">
        <v>12</v>
      </c>
      <c r="V23" s="535"/>
      <c r="W23" s="533">
        <v>23</v>
      </c>
      <c r="X23" s="535"/>
      <c r="Y23" s="533">
        <v>46</v>
      </c>
      <c r="Z23" s="535"/>
      <c r="AA23" s="533">
        <v>14</v>
      </c>
      <c r="AB23" s="535"/>
      <c r="AC23" s="569" t="s">
        <v>57</v>
      </c>
      <c r="AD23" s="570"/>
      <c r="AE23" s="571"/>
      <c r="AF23" s="569" t="s">
        <v>80</v>
      </c>
      <c r="AG23" s="570"/>
      <c r="AH23" s="571"/>
      <c r="AI23" s="577">
        <f>ROUND((I23+U23+W23+Y23+AA23)*8.3%,0)+ROUND((I23+U23+W23+Y23+AA23)*2.3%,0)+(I23+U23+W23+Y23+AA23)+(M23+Q23)</f>
        <v>2248</v>
      </c>
      <c r="AJ23" s="578"/>
      <c r="AK23" s="578"/>
      <c r="AL23" s="579"/>
      <c r="AM23" s="563">
        <f>ROUND((I23+U23+W23+Y23+AA23)*2*8.3%,0)+ROUND((I23+U23+W23+Y23+AA23)*2*2.3%,0)+(I23+U23+W23+Y23+AA23)*2+(Q23+M23)</f>
        <v>3376</v>
      </c>
      <c r="AN23" s="564"/>
      <c r="AO23" s="564"/>
      <c r="AP23" s="565"/>
      <c r="AQ23" s="563">
        <f>ROUND((I23+U23+W23+Y23+AA23)*3*8.3%,0)+ROUND((I23+U23+W23+Y23+AA23)*3*2.3%,0)+(I23+U23+W23+Y23+AA23)*3+(M23+Q23)</f>
        <v>4504</v>
      </c>
      <c r="AR23" s="564"/>
      <c r="AS23" s="564"/>
      <c r="AT23" s="565"/>
    </row>
    <row r="24" spans="1:48" ht="18.75" customHeight="1" x14ac:dyDescent="0.15">
      <c r="A24" s="536"/>
      <c r="B24" s="537"/>
      <c r="C24" s="537"/>
      <c r="D24" s="538"/>
      <c r="E24" s="545" t="s">
        <v>15</v>
      </c>
      <c r="F24" s="546"/>
      <c r="G24" s="546"/>
      <c r="H24" s="547"/>
      <c r="I24" s="536"/>
      <c r="J24" s="537"/>
      <c r="K24" s="537"/>
      <c r="L24" s="538"/>
      <c r="M24" s="545">
        <v>390</v>
      </c>
      <c r="N24" s="546"/>
      <c r="O24" s="546"/>
      <c r="P24" s="547"/>
      <c r="Q24" s="548">
        <v>820</v>
      </c>
      <c r="R24" s="549"/>
      <c r="S24" s="549"/>
      <c r="T24" s="550"/>
      <c r="U24" s="536"/>
      <c r="V24" s="538"/>
      <c r="W24" s="536"/>
      <c r="X24" s="538"/>
      <c r="Y24" s="536"/>
      <c r="Z24" s="538"/>
      <c r="AA24" s="536"/>
      <c r="AB24" s="538"/>
      <c r="AC24" s="293"/>
      <c r="AD24" s="572"/>
      <c r="AE24" s="573"/>
      <c r="AF24" s="293"/>
      <c r="AG24" s="572"/>
      <c r="AH24" s="573"/>
      <c r="AI24" s="566">
        <f>ROUND((I23+U23+W23+Y23+AA23)*8.3%,0)+ROUND((I23+U23+W23+Y23+AA23)*2.3%,0)+(I23+U23+W23+Y23+AA23)+(M24+Q24)</f>
        <v>2338</v>
      </c>
      <c r="AJ24" s="567"/>
      <c r="AK24" s="567"/>
      <c r="AL24" s="568"/>
      <c r="AM24" s="548">
        <f>ROUND((I23+U23+W23+Y23+AA23)*2*8.3%,0)+ROUND((I23+U23+W23+Y23+AA23)*2*2.3%,0)+(I23+U23+W23+Y23+AA23)*2+(Q24+M24)</f>
        <v>3466</v>
      </c>
      <c r="AN24" s="549"/>
      <c r="AO24" s="549"/>
      <c r="AP24" s="550"/>
      <c r="AQ24" s="548">
        <f>ROUND((I23+U23+W23+Y23+AA23)*3*8.3%,0)+ROUND((I23+U23+W23+Y23+AA23)*3*2.3%,0)+(I23+U23+W23+Y23+AA23)*3+(M24+Q24)</f>
        <v>4594</v>
      </c>
      <c r="AR24" s="549"/>
      <c r="AS24" s="549"/>
      <c r="AT24" s="550"/>
    </row>
    <row r="25" spans="1:48" ht="18.75" customHeight="1" x14ac:dyDescent="0.15">
      <c r="A25" s="536"/>
      <c r="B25" s="537"/>
      <c r="C25" s="537"/>
      <c r="D25" s="538"/>
      <c r="E25" s="545" t="s">
        <v>16</v>
      </c>
      <c r="F25" s="546"/>
      <c r="G25" s="546"/>
      <c r="H25" s="547"/>
      <c r="I25" s="536"/>
      <c r="J25" s="537"/>
      <c r="K25" s="537"/>
      <c r="L25" s="538"/>
      <c r="M25" s="545">
        <v>650</v>
      </c>
      <c r="N25" s="546"/>
      <c r="O25" s="546"/>
      <c r="P25" s="547"/>
      <c r="Q25" s="548">
        <v>1310</v>
      </c>
      <c r="R25" s="549"/>
      <c r="S25" s="549"/>
      <c r="T25" s="550"/>
      <c r="U25" s="536"/>
      <c r="V25" s="538"/>
      <c r="W25" s="536"/>
      <c r="X25" s="538"/>
      <c r="Y25" s="536"/>
      <c r="Z25" s="538"/>
      <c r="AA25" s="536"/>
      <c r="AB25" s="538"/>
      <c r="AC25" s="293"/>
      <c r="AD25" s="572"/>
      <c r="AE25" s="573"/>
      <c r="AF25" s="293"/>
      <c r="AG25" s="572"/>
      <c r="AH25" s="573"/>
      <c r="AI25" s="566">
        <f>ROUND((I23+U23+W23+Y23+AA23)*8.3%,0)+ROUND((I23+U23+W23+Y23+AA23)*2.3%,0)+(I23+U23+W23+Y23+AA23)+(M25+Q25)</f>
        <v>3088</v>
      </c>
      <c r="AJ25" s="567"/>
      <c r="AK25" s="567"/>
      <c r="AL25" s="568"/>
      <c r="AM25" s="548">
        <f>ROUND((I23+U23+W23+Y23+AA23)*2*8.3%,0)+ROUND((I23+U23+W23+Y23+AA23)*2*2.3%,0)+(I23+U23+W23+Y23+AA23)*2+(Q25+M25)</f>
        <v>4216</v>
      </c>
      <c r="AN25" s="549"/>
      <c r="AO25" s="549"/>
      <c r="AP25" s="550"/>
      <c r="AQ25" s="548">
        <f>ROUND((I23+U23+W23+Y23+AA23)*3*8.3%,0)+ROUND((I23+U23+W23+Y23+AA23)*3*2.3%,0)+(I23+U23+W23+Y23+AA23)*3+(M25+Q25)</f>
        <v>5344</v>
      </c>
      <c r="AR25" s="549"/>
      <c r="AS25" s="549"/>
      <c r="AT25" s="550"/>
    </row>
    <row r="26" spans="1:48" ht="18.75" customHeight="1" x14ac:dyDescent="0.15">
      <c r="A26" s="581"/>
      <c r="B26" s="609"/>
      <c r="C26" s="609"/>
      <c r="D26" s="582"/>
      <c r="E26" s="551" t="s">
        <v>17</v>
      </c>
      <c r="F26" s="552"/>
      <c r="G26" s="552"/>
      <c r="H26" s="553"/>
      <c r="I26" s="581"/>
      <c r="J26" s="609"/>
      <c r="K26" s="609"/>
      <c r="L26" s="582"/>
      <c r="M26" s="587">
        <v>1392</v>
      </c>
      <c r="N26" s="588"/>
      <c r="O26" s="588"/>
      <c r="P26" s="589"/>
      <c r="Q26" s="587">
        <v>2006</v>
      </c>
      <c r="R26" s="588"/>
      <c r="S26" s="588"/>
      <c r="T26" s="589"/>
      <c r="U26" s="581"/>
      <c r="V26" s="582"/>
      <c r="W26" s="581"/>
      <c r="X26" s="582"/>
      <c r="Y26" s="581"/>
      <c r="Z26" s="582"/>
      <c r="AA26" s="581"/>
      <c r="AB26" s="582"/>
      <c r="AC26" s="296"/>
      <c r="AD26" s="297"/>
      <c r="AE26" s="583"/>
      <c r="AF26" s="296"/>
      <c r="AG26" s="297"/>
      <c r="AH26" s="583"/>
      <c r="AI26" s="584">
        <f>ROUND((I23+U23+W23+Y23+AA23)*8.3%,0)+ROUND((I23+U23+W23+Y23+AA23)*2.3%,0)+(I23+U23+W23+Y23+AA23)+(M26+Q26)</f>
        <v>4526</v>
      </c>
      <c r="AJ26" s="585"/>
      <c r="AK26" s="585"/>
      <c r="AL26" s="586"/>
      <c r="AM26" s="587">
        <f>ROUND((I23+U23+W23+Y23+AA23)*2*8.3%,0)+ROUND((I23+U23+W23+Y23+AA23)*2*2.3%,0)+(I23+U23+W23+Y23+AA23)*2+(Q26+M26)</f>
        <v>5654</v>
      </c>
      <c r="AN26" s="588"/>
      <c r="AO26" s="588"/>
      <c r="AP26" s="589"/>
      <c r="AQ26" s="587">
        <f>ROUND((I23+U23+W23+Y23+AA23)*3*8.3%,0)+ROUND((I23+U23+W23+Y23+AA23)*3*2.3%,0)+(I23+U23+W23+Y23+AA23)*3+(M26+Q26)</f>
        <v>6782</v>
      </c>
      <c r="AR26" s="588"/>
      <c r="AS26" s="588"/>
      <c r="AT26" s="589"/>
    </row>
    <row r="27" spans="1:48" ht="12" customHeight="1" x14ac:dyDescent="0.15"/>
    <row r="28" spans="1:48" ht="18.75" customHeight="1" x14ac:dyDescent="0.15">
      <c r="A28" s="608" t="s">
        <v>26</v>
      </c>
      <c r="B28" s="608"/>
      <c r="C28" s="608"/>
      <c r="D28" s="608"/>
      <c r="E28" s="608"/>
      <c r="F28" s="616" t="s">
        <v>85</v>
      </c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8"/>
      <c r="AC28" s="666" t="s">
        <v>37</v>
      </c>
      <c r="AD28" s="648" t="s">
        <v>83</v>
      </c>
      <c r="AE28" s="649"/>
      <c r="AF28" s="649"/>
      <c r="AG28" s="649"/>
      <c r="AH28" s="649"/>
      <c r="AI28" s="650"/>
      <c r="AJ28" s="508" t="s">
        <v>55</v>
      </c>
      <c r="AK28" s="651" t="s">
        <v>71</v>
      </c>
      <c r="AL28" s="652"/>
      <c r="AM28" s="652"/>
      <c r="AN28" s="652"/>
      <c r="AO28" s="652"/>
      <c r="AP28" s="652"/>
      <c r="AQ28" s="652"/>
      <c r="AR28" s="652"/>
      <c r="AS28" s="652"/>
      <c r="AT28" s="653"/>
      <c r="AU28" s="20"/>
      <c r="AV28" s="20"/>
    </row>
    <row r="29" spans="1:48" ht="18.75" customHeight="1" x14ac:dyDescent="0.15">
      <c r="A29" s="670" t="s">
        <v>27</v>
      </c>
      <c r="B29" s="670"/>
      <c r="C29" s="670"/>
      <c r="D29" s="670"/>
      <c r="E29" s="670"/>
      <c r="F29" s="671" t="s">
        <v>82</v>
      </c>
      <c r="G29" s="672"/>
      <c r="H29" s="672"/>
      <c r="I29" s="672"/>
      <c r="J29" s="672"/>
      <c r="K29" s="672"/>
      <c r="L29" s="672"/>
      <c r="M29" s="672"/>
      <c r="N29" s="672"/>
      <c r="O29" s="672"/>
      <c r="P29" s="672"/>
      <c r="Q29" s="672"/>
      <c r="R29" s="672"/>
      <c r="S29" s="672"/>
      <c r="T29" s="672"/>
      <c r="U29" s="672"/>
      <c r="V29" s="672"/>
      <c r="W29" s="672"/>
      <c r="X29" s="672"/>
      <c r="Y29" s="672"/>
      <c r="Z29" s="672"/>
      <c r="AA29" s="672"/>
      <c r="AB29" s="673"/>
      <c r="AC29" s="666"/>
      <c r="AD29" s="551">
        <v>30</v>
      </c>
      <c r="AE29" s="552"/>
      <c r="AF29" s="552"/>
      <c r="AG29" s="552"/>
      <c r="AH29" s="552"/>
      <c r="AI29" s="553"/>
      <c r="AJ29" s="619"/>
      <c r="AK29" s="21" t="s">
        <v>68</v>
      </c>
      <c r="AL29" s="22"/>
      <c r="AM29" s="22"/>
      <c r="AN29" s="22"/>
      <c r="AO29" s="22"/>
      <c r="AP29" s="23"/>
      <c r="AQ29" s="654">
        <v>144</v>
      </c>
      <c r="AR29" s="655"/>
      <c r="AS29" s="655"/>
      <c r="AT29" s="656"/>
      <c r="AU29" s="20"/>
      <c r="AV29" s="20"/>
    </row>
    <row r="30" spans="1:48" ht="18.75" customHeight="1" x14ac:dyDescent="0.15">
      <c r="A30" s="678" t="s">
        <v>28</v>
      </c>
      <c r="B30" s="678"/>
      <c r="C30" s="678"/>
      <c r="D30" s="678"/>
      <c r="E30" s="678"/>
      <c r="F30" s="613" t="s">
        <v>35</v>
      </c>
      <c r="G30" s="614"/>
      <c r="H30" s="614"/>
      <c r="I30" s="614"/>
      <c r="J30" s="614"/>
      <c r="K30" s="614"/>
      <c r="L30" s="614"/>
      <c r="M30" s="614"/>
      <c r="N30" s="614"/>
      <c r="O30" s="614"/>
      <c r="P30" s="614"/>
      <c r="Q30" s="614"/>
      <c r="R30" s="614"/>
      <c r="S30" s="614"/>
      <c r="T30" s="614"/>
      <c r="U30" s="614"/>
      <c r="V30" s="614"/>
      <c r="W30" s="614"/>
      <c r="X30" s="614"/>
      <c r="Y30" s="614"/>
      <c r="Z30" s="614"/>
      <c r="AA30" s="614"/>
      <c r="AB30" s="615"/>
      <c r="AC30" s="666" t="s">
        <v>56</v>
      </c>
      <c r="AD30" s="636" t="s">
        <v>66</v>
      </c>
      <c r="AE30" s="637"/>
      <c r="AF30" s="637"/>
      <c r="AG30" s="637"/>
      <c r="AH30" s="637"/>
      <c r="AI30" s="638"/>
      <c r="AJ30" s="619"/>
      <c r="AK30" s="660" t="s">
        <v>69</v>
      </c>
      <c r="AL30" s="661"/>
      <c r="AM30" s="661"/>
      <c r="AN30" s="661"/>
      <c r="AO30" s="661"/>
      <c r="AP30" s="662"/>
      <c r="AQ30" s="663">
        <v>680</v>
      </c>
      <c r="AR30" s="664"/>
      <c r="AS30" s="664"/>
      <c r="AT30" s="665"/>
      <c r="AU30" s="20"/>
      <c r="AV30" s="20"/>
    </row>
    <row r="31" spans="1:48" ht="18.75" customHeight="1" x14ac:dyDescent="0.15">
      <c r="A31" s="678" t="s">
        <v>29</v>
      </c>
      <c r="B31" s="678"/>
      <c r="C31" s="678"/>
      <c r="D31" s="678"/>
      <c r="E31" s="678"/>
      <c r="F31" s="596" t="s">
        <v>86</v>
      </c>
      <c r="G31" s="597"/>
      <c r="H31" s="597"/>
      <c r="I31" s="597"/>
      <c r="J31" s="597"/>
      <c r="K31" s="597"/>
      <c r="L31" s="597"/>
      <c r="M31" s="597"/>
      <c r="N31" s="597"/>
      <c r="O31" s="597"/>
      <c r="P31" s="597"/>
      <c r="Q31" s="597"/>
      <c r="R31" s="597"/>
      <c r="S31" s="597"/>
      <c r="T31" s="597"/>
      <c r="U31" s="597"/>
      <c r="V31" s="597"/>
      <c r="W31" s="597"/>
      <c r="X31" s="597"/>
      <c r="Y31" s="597"/>
      <c r="Z31" s="597"/>
      <c r="AA31" s="597"/>
      <c r="AB31" s="598"/>
      <c r="AC31" s="666"/>
      <c r="AD31" s="679" t="s">
        <v>67</v>
      </c>
      <c r="AE31" s="680"/>
      <c r="AF31" s="680"/>
      <c r="AG31" s="680"/>
      <c r="AH31" s="680"/>
      <c r="AI31" s="681"/>
      <c r="AJ31" s="620"/>
      <c r="AK31" s="642" t="s">
        <v>70</v>
      </c>
      <c r="AL31" s="643"/>
      <c r="AM31" s="643"/>
      <c r="AN31" s="643"/>
      <c r="AO31" s="643"/>
      <c r="AP31" s="644"/>
      <c r="AQ31" s="657">
        <v>1280</v>
      </c>
      <c r="AR31" s="658"/>
      <c r="AS31" s="658"/>
      <c r="AT31" s="659"/>
      <c r="AU31" s="20"/>
      <c r="AV31" s="20"/>
    </row>
    <row r="32" spans="1:48" ht="18.75" customHeight="1" x14ac:dyDescent="0.15">
      <c r="A32" s="674" t="s">
        <v>30</v>
      </c>
      <c r="B32" s="674"/>
      <c r="C32" s="674"/>
      <c r="D32" s="674"/>
      <c r="E32" s="674"/>
      <c r="F32" s="675" t="s">
        <v>33</v>
      </c>
      <c r="G32" s="676"/>
      <c r="H32" s="676"/>
      <c r="I32" s="676"/>
      <c r="J32" s="676"/>
      <c r="K32" s="676"/>
      <c r="L32" s="676"/>
      <c r="M32" s="676"/>
      <c r="N32" s="676"/>
      <c r="O32" s="676"/>
      <c r="P32" s="676"/>
      <c r="Q32" s="676"/>
      <c r="R32" s="676"/>
      <c r="S32" s="676"/>
      <c r="T32" s="676"/>
      <c r="U32" s="676"/>
      <c r="V32" s="676"/>
      <c r="W32" s="676"/>
      <c r="X32" s="676"/>
      <c r="Y32" s="676"/>
      <c r="Z32" s="676"/>
      <c r="AA32" s="676"/>
      <c r="AB32" s="677"/>
      <c r="AC32" s="666"/>
      <c r="AD32" s="551">
        <v>246</v>
      </c>
      <c r="AE32" s="552"/>
      <c r="AF32" s="552"/>
      <c r="AG32" s="552"/>
      <c r="AH32" s="552"/>
      <c r="AI32" s="553"/>
      <c r="AK32" s="20"/>
      <c r="AL32" s="20"/>
      <c r="AM32" s="20"/>
      <c r="AN32" s="20"/>
      <c r="AO32" s="20"/>
      <c r="AP32" s="20"/>
    </row>
    <row r="33" spans="28:46" ht="18.75" customHeight="1" x14ac:dyDescent="0.15">
      <c r="AK33" s="20"/>
      <c r="AL33" s="20"/>
      <c r="AM33" s="20"/>
      <c r="AN33" s="20"/>
      <c r="AO33" s="20"/>
      <c r="AP33" s="20"/>
    </row>
    <row r="34" spans="28:46" ht="18.75" customHeight="1" x14ac:dyDescent="0.15">
      <c r="AB34" s="20"/>
      <c r="AC34" s="20"/>
      <c r="AD34" s="20"/>
      <c r="AE34" s="20"/>
      <c r="AF34" s="20"/>
      <c r="AG34" s="20"/>
      <c r="AH34" s="20"/>
      <c r="AK34" s="20"/>
      <c r="AL34" s="20"/>
      <c r="AM34" s="20"/>
      <c r="AN34" s="20"/>
      <c r="AO34" s="20"/>
      <c r="AP34" s="20"/>
      <c r="AQ34" s="25"/>
    </row>
    <row r="36" spans="28:46" x14ac:dyDescent="0.35">
      <c r="AK36" s="26"/>
      <c r="AL36" s="26"/>
      <c r="AM36" s="26"/>
      <c r="AN36" s="26"/>
      <c r="AO36" s="26"/>
      <c r="AP36" s="26"/>
      <c r="AQ36" s="26"/>
      <c r="AR36" s="26"/>
      <c r="AS36" s="26"/>
      <c r="AT36" s="26"/>
    </row>
    <row r="37" spans="28:46" x14ac:dyDescent="0.15">
      <c r="AK37" s="27"/>
      <c r="AL37" s="27"/>
      <c r="AM37" s="27"/>
      <c r="AN37" s="27"/>
      <c r="AO37" s="27"/>
      <c r="AP37" s="27"/>
      <c r="AQ37" s="27"/>
      <c r="AR37" s="27"/>
      <c r="AS37" s="27"/>
      <c r="AT37" s="27"/>
    </row>
    <row r="39" spans="28:46" x14ac:dyDescent="0.15">
      <c r="AK39" s="20"/>
      <c r="AL39" s="20"/>
      <c r="AM39" s="20"/>
      <c r="AN39" s="20"/>
      <c r="AO39" s="20"/>
      <c r="AP39" s="20"/>
      <c r="AQ39" s="20"/>
      <c r="AR39" s="20"/>
      <c r="AS39" s="20"/>
      <c r="AT39" s="20"/>
    </row>
  </sheetData>
  <mergeCells count="206">
    <mergeCell ref="A32:E32"/>
    <mergeCell ref="F32:AB32"/>
    <mergeCell ref="AD32:AI32"/>
    <mergeCell ref="A30:E30"/>
    <mergeCell ref="F30:AB30"/>
    <mergeCell ref="AC30:AC32"/>
    <mergeCell ref="AD30:AI30"/>
    <mergeCell ref="AK30:AP30"/>
    <mergeCell ref="AQ30:AT30"/>
    <mergeCell ref="A31:E31"/>
    <mergeCell ref="F31:AB31"/>
    <mergeCell ref="AD31:AI31"/>
    <mergeCell ref="AK31:AP31"/>
    <mergeCell ref="A28:E28"/>
    <mergeCell ref="F28:AB28"/>
    <mergeCell ref="AC28:AC29"/>
    <mergeCell ref="AD28:AI28"/>
    <mergeCell ref="AJ28:AJ31"/>
    <mergeCell ref="AK28:AT28"/>
    <mergeCell ref="A29:E29"/>
    <mergeCell ref="F29:AB29"/>
    <mergeCell ref="AD29:AI29"/>
    <mergeCell ref="AQ29:AT29"/>
    <mergeCell ref="AQ31:AT31"/>
    <mergeCell ref="AM25:AP25"/>
    <mergeCell ref="AQ25:AT25"/>
    <mergeCell ref="E26:H26"/>
    <mergeCell ref="M26:P26"/>
    <mergeCell ref="Q26:T26"/>
    <mergeCell ref="AI26:AL26"/>
    <mergeCell ref="AM26:AP26"/>
    <mergeCell ref="AQ26:AT26"/>
    <mergeCell ref="AM23:AP23"/>
    <mergeCell ref="AQ23:AT23"/>
    <mergeCell ref="E24:H24"/>
    <mergeCell ref="M24:P24"/>
    <mergeCell ref="Q24:T24"/>
    <mergeCell ref="AI24:AL24"/>
    <mergeCell ref="AM24:AP24"/>
    <mergeCell ref="AQ24:AT24"/>
    <mergeCell ref="W23:X26"/>
    <mergeCell ref="Y23:Z26"/>
    <mergeCell ref="AA23:AB26"/>
    <mergeCell ref="AC23:AE26"/>
    <mergeCell ref="AF23:AH26"/>
    <mergeCell ref="AI23:AL23"/>
    <mergeCell ref="AI25:AL25"/>
    <mergeCell ref="A23:D26"/>
    <mergeCell ref="E23:H23"/>
    <mergeCell ref="I23:L26"/>
    <mergeCell ref="M23:P23"/>
    <mergeCell ref="Q23:T23"/>
    <mergeCell ref="U23:V26"/>
    <mergeCell ref="E25:H25"/>
    <mergeCell ref="M25:P25"/>
    <mergeCell ref="Q25:T25"/>
    <mergeCell ref="AM21:AP21"/>
    <mergeCell ref="AQ21:AT21"/>
    <mergeCell ref="E22:H22"/>
    <mergeCell ref="M22:P22"/>
    <mergeCell ref="Q22:T22"/>
    <mergeCell ref="AI22:AL22"/>
    <mergeCell ref="AM22:AP22"/>
    <mergeCell ref="AQ22:AT22"/>
    <mergeCell ref="AM19:AP19"/>
    <mergeCell ref="AQ19:AT19"/>
    <mergeCell ref="E20:H20"/>
    <mergeCell ref="M20:P20"/>
    <mergeCell ref="Q20:T20"/>
    <mergeCell ref="AI20:AL20"/>
    <mergeCell ref="AM20:AP20"/>
    <mergeCell ref="AQ20:AT20"/>
    <mergeCell ref="W19:X22"/>
    <mergeCell ref="Y19:Z22"/>
    <mergeCell ref="AA19:AB22"/>
    <mergeCell ref="AC19:AE22"/>
    <mergeCell ref="AF19:AH22"/>
    <mergeCell ref="AI19:AL19"/>
    <mergeCell ref="AI21:AL21"/>
    <mergeCell ref="A19:D22"/>
    <mergeCell ref="E19:H19"/>
    <mergeCell ref="I19:L22"/>
    <mergeCell ref="M19:P19"/>
    <mergeCell ref="Q19:T19"/>
    <mergeCell ref="U19:V22"/>
    <mergeCell ref="E21:H21"/>
    <mergeCell ref="M21:P21"/>
    <mergeCell ref="Q21:T21"/>
    <mergeCell ref="AM17:AP17"/>
    <mergeCell ref="AQ17:AT17"/>
    <mergeCell ref="E18:H18"/>
    <mergeCell ref="M18:P18"/>
    <mergeCell ref="Q18:T18"/>
    <mergeCell ref="AI18:AL18"/>
    <mergeCell ref="AM18:AP18"/>
    <mergeCell ref="AQ18:AT18"/>
    <mergeCell ref="AM15:AP15"/>
    <mergeCell ref="AQ15:AT15"/>
    <mergeCell ref="E16:H16"/>
    <mergeCell ref="M16:P16"/>
    <mergeCell ref="Q16:T16"/>
    <mergeCell ref="AI16:AL16"/>
    <mergeCell ref="AM16:AP16"/>
    <mergeCell ref="AQ16:AT16"/>
    <mergeCell ref="W15:X18"/>
    <mergeCell ref="Y15:Z18"/>
    <mergeCell ref="AA15:AB18"/>
    <mergeCell ref="AC15:AE18"/>
    <mergeCell ref="AF15:AH18"/>
    <mergeCell ref="AI15:AL15"/>
    <mergeCell ref="AI17:AL17"/>
    <mergeCell ref="A15:D18"/>
    <mergeCell ref="E15:H15"/>
    <mergeCell ref="I15:L18"/>
    <mergeCell ref="M15:P15"/>
    <mergeCell ref="Q15:T15"/>
    <mergeCell ref="U15:V18"/>
    <mergeCell ref="E17:H17"/>
    <mergeCell ref="M17:P17"/>
    <mergeCell ref="Q17:T17"/>
    <mergeCell ref="AM13:AP13"/>
    <mergeCell ref="AQ13:AT13"/>
    <mergeCell ref="E14:H14"/>
    <mergeCell ref="M14:P14"/>
    <mergeCell ref="Q14:T14"/>
    <mergeCell ref="AI14:AL14"/>
    <mergeCell ref="AM14:AP14"/>
    <mergeCell ref="AQ14:AT14"/>
    <mergeCell ref="AM11:AP11"/>
    <mergeCell ref="AQ11:AT11"/>
    <mergeCell ref="E12:H12"/>
    <mergeCell ref="M12:P12"/>
    <mergeCell ref="Q12:T12"/>
    <mergeCell ref="AI12:AL12"/>
    <mergeCell ref="AM12:AP12"/>
    <mergeCell ref="AQ12:AT12"/>
    <mergeCell ref="W11:X14"/>
    <mergeCell ref="Y11:Z14"/>
    <mergeCell ref="AA11:AB14"/>
    <mergeCell ref="AC11:AE14"/>
    <mergeCell ref="AF11:AH14"/>
    <mergeCell ref="AI11:AL11"/>
    <mergeCell ref="AI13:AL13"/>
    <mergeCell ref="A11:D14"/>
    <mergeCell ref="E11:H11"/>
    <mergeCell ref="I11:L14"/>
    <mergeCell ref="M11:P11"/>
    <mergeCell ref="Q11:T11"/>
    <mergeCell ref="U11:V14"/>
    <mergeCell ref="E13:H13"/>
    <mergeCell ref="M13:P13"/>
    <mergeCell ref="Q13:T13"/>
    <mergeCell ref="AM9:AP9"/>
    <mergeCell ref="AQ9:AT9"/>
    <mergeCell ref="E10:H10"/>
    <mergeCell ref="M10:P10"/>
    <mergeCell ref="Q10:T10"/>
    <mergeCell ref="AI10:AL10"/>
    <mergeCell ref="AM10:AP10"/>
    <mergeCell ref="AQ10:AT10"/>
    <mergeCell ref="AM7:AP7"/>
    <mergeCell ref="AQ7:AT7"/>
    <mergeCell ref="E8:H8"/>
    <mergeCell ref="M8:P8"/>
    <mergeCell ref="Q8:T8"/>
    <mergeCell ref="AI8:AL8"/>
    <mergeCell ref="AM8:AP8"/>
    <mergeCell ref="AQ8:AT8"/>
    <mergeCell ref="W7:X10"/>
    <mergeCell ref="Y7:Z10"/>
    <mergeCell ref="AA7:AB10"/>
    <mergeCell ref="AC7:AE10"/>
    <mergeCell ref="AF7:AH10"/>
    <mergeCell ref="AI7:AL7"/>
    <mergeCell ref="AI9:AL9"/>
    <mergeCell ref="A7:D10"/>
    <mergeCell ref="E7:H7"/>
    <mergeCell ref="I7:L10"/>
    <mergeCell ref="M7:P7"/>
    <mergeCell ref="Q7:T7"/>
    <mergeCell ref="U7:V10"/>
    <mergeCell ref="E9:H9"/>
    <mergeCell ref="M9:P9"/>
    <mergeCell ref="Q9:T9"/>
    <mergeCell ref="A1:AT2"/>
    <mergeCell ref="A3:AJ4"/>
    <mergeCell ref="AL4:AT4"/>
    <mergeCell ref="A5:D6"/>
    <mergeCell ref="E5:H6"/>
    <mergeCell ref="I5:L5"/>
    <mergeCell ref="M5:P6"/>
    <mergeCell ref="Q5:T6"/>
    <mergeCell ref="U5:V5"/>
    <mergeCell ref="W5:X5"/>
    <mergeCell ref="AQ5:AT6"/>
    <mergeCell ref="I6:L6"/>
    <mergeCell ref="U6:V6"/>
    <mergeCell ref="W6:X6"/>
    <mergeCell ref="Y6:Z6"/>
    <mergeCell ref="AA6:AB6"/>
    <mergeCell ref="Y5:Z5"/>
    <mergeCell ref="AA5:AB5"/>
    <mergeCell ref="AC5:AE6"/>
    <mergeCell ref="AF5:AH6"/>
    <mergeCell ref="AI5:AL6"/>
    <mergeCell ref="AM5:AP6"/>
  </mergeCells>
  <phoneticPr fontId="2"/>
  <pageMargins left="0.51181102362204722" right="0.31496062992125984" top="0.74803149606299213" bottom="0.55118110236220474" header="0.31496062992125984" footer="0.31496062992125984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62DD-B4F2-4CA9-8761-075A09642BA5}">
  <sheetPr>
    <pageSetUpPr fitToPage="1"/>
  </sheetPr>
  <dimension ref="A1:BB39"/>
  <sheetViews>
    <sheetView zoomScale="110" zoomScaleNormal="110" workbookViewId="0">
      <selection activeCell="AK8" sqref="AK8:AN8"/>
    </sheetView>
  </sheetViews>
  <sheetFormatPr defaultColWidth="9" defaultRowHeight="16.5" x14ac:dyDescent="0.15"/>
  <cols>
    <col min="1" max="20" width="2.875" style="17" customWidth="1"/>
    <col min="21" max="36" width="4.125" style="17" customWidth="1"/>
    <col min="37" max="48" width="2.875" style="17" customWidth="1"/>
    <col min="49" max="139" width="3.5" style="17" customWidth="1"/>
    <col min="140" max="16384" width="9" style="17"/>
  </cols>
  <sheetData>
    <row r="1" spans="1:49" ht="12" customHeight="1" x14ac:dyDescent="0.15">
      <c r="A1" s="445" t="s">
        <v>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445"/>
      <c r="AU1" s="445"/>
      <c r="AV1" s="445"/>
      <c r="AW1" s="16"/>
    </row>
    <row r="2" spans="1:49" ht="12" customHeight="1" x14ac:dyDescent="0.1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16"/>
    </row>
    <row r="3" spans="1:49" ht="16.5" customHeight="1" x14ac:dyDescent="0.15">
      <c r="A3" s="446" t="s">
        <v>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18"/>
      <c r="AN3" s="18"/>
      <c r="AO3" s="18"/>
      <c r="AP3" s="18"/>
      <c r="AQ3" s="18"/>
      <c r="AR3" s="18"/>
      <c r="AS3" s="18"/>
      <c r="AT3" s="18"/>
      <c r="AU3" s="18"/>
      <c r="AV3" s="18"/>
    </row>
    <row r="4" spans="1:49" ht="16.5" customHeight="1" x14ac:dyDescent="0.15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18"/>
      <c r="AN4" s="448" t="s">
        <v>78</v>
      </c>
      <c r="AO4" s="448"/>
      <c r="AP4" s="448"/>
      <c r="AQ4" s="448"/>
      <c r="AR4" s="448"/>
      <c r="AS4" s="448"/>
      <c r="AT4" s="448"/>
      <c r="AU4" s="448"/>
      <c r="AV4" s="448"/>
    </row>
    <row r="5" spans="1:49" ht="21.75" customHeight="1" x14ac:dyDescent="0.15">
      <c r="A5" s="507" t="s">
        <v>0</v>
      </c>
      <c r="B5" s="507"/>
      <c r="C5" s="507"/>
      <c r="D5" s="507"/>
      <c r="E5" s="507" t="s">
        <v>25</v>
      </c>
      <c r="F5" s="507"/>
      <c r="G5" s="507"/>
      <c r="H5" s="507"/>
      <c r="I5" s="510" t="s">
        <v>19</v>
      </c>
      <c r="J5" s="511"/>
      <c r="K5" s="511"/>
      <c r="L5" s="512"/>
      <c r="M5" s="507" t="s">
        <v>2</v>
      </c>
      <c r="N5" s="507"/>
      <c r="O5" s="507"/>
      <c r="P5" s="507"/>
      <c r="Q5" s="507" t="s">
        <v>3</v>
      </c>
      <c r="R5" s="507"/>
      <c r="S5" s="507"/>
      <c r="T5" s="507"/>
      <c r="U5" s="507" t="s">
        <v>20</v>
      </c>
      <c r="V5" s="507"/>
      <c r="W5" s="507"/>
      <c r="X5" s="507" t="s">
        <v>21</v>
      </c>
      <c r="Y5" s="507"/>
      <c r="Z5" s="507"/>
      <c r="AA5" s="507" t="s">
        <v>22</v>
      </c>
      <c r="AB5" s="507"/>
      <c r="AC5" s="507"/>
      <c r="AD5" s="507"/>
      <c r="AE5" s="507"/>
      <c r="AF5" s="507"/>
      <c r="AG5" s="525" t="s">
        <v>18</v>
      </c>
      <c r="AH5" s="527"/>
      <c r="AI5" s="527"/>
      <c r="AJ5" s="526"/>
      <c r="AK5" s="513" t="s">
        <v>73</v>
      </c>
      <c r="AL5" s="514"/>
      <c r="AM5" s="514"/>
      <c r="AN5" s="515"/>
      <c r="AO5" s="513" t="s">
        <v>74</v>
      </c>
      <c r="AP5" s="514"/>
      <c r="AQ5" s="514"/>
      <c r="AR5" s="515"/>
      <c r="AS5" s="513" t="s">
        <v>75</v>
      </c>
      <c r="AT5" s="514"/>
      <c r="AU5" s="514"/>
      <c r="AV5" s="515"/>
    </row>
    <row r="6" spans="1:49" ht="35.25" customHeight="1" thickBot="1" x14ac:dyDescent="0.2">
      <c r="A6" s="509"/>
      <c r="B6" s="509"/>
      <c r="C6" s="509"/>
      <c r="D6" s="509"/>
      <c r="E6" s="509"/>
      <c r="F6" s="509"/>
      <c r="G6" s="509"/>
      <c r="H6" s="509"/>
      <c r="I6" s="509" t="s">
        <v>7</v>
      </c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667" t="s">
        <v>4</v>
      </c>
      <c r="V6" s="509"/>
      <c r="W6" s="509"/>
      <c r="X6" s="667" t="s">
        <v>6</v>
      </c>
      <c r="Y6" s="509"/>
      <c r="Z6" s="509"/>
      <c r="AA6" s="668" t="s">
        <v>51</v>
      </c>
      <c r="AB6" s="682"/>
      <c r="AC6" s="669"/>
      <c r="AD6" s="668"/>
      <c r="AE6" s="682"/>
      <c r="AF6" s="669"/>
      <c r="AG6" s="530"/>
      <c r="AH6" s="531"/>
      <c r="AI6" s="531"/>
      <c r="AJ6" s="532"/>
      <c r="AK6" s="519"/>
      <c r="AL6" s="520"/>
      <c r="AM6" s="520"/>
      <c r="AN6" s="521"/>
      <c r="AO6" s="516"/>
      <c r="AP6" s="517"/>
      <c r="AQ6" s="517"/>
      <c r="AR6" s="518"/>
      <c r="AS6" s="516"/>
      <c r="AT6" s="517"/>
      <c r="AU6" s="517"/>
      <c r="AV6" s="518"/>
    </row>
    <row r="7" spans="1:49" ht="18.75" customHeight="1" thickTop="1" x14ac:dyDescent="0.15">
      <c r="A7" s="533" t="s">
        <v>62</v>
      </c>
      <c r="B7" s="534"/>
      <c r="C7" s="534"/>
      <c r="D7" s="535"/>
      <c r="E7" s="542" t="s">
        <v>14</v>
      </c>
      <c r="F7" s="542"/>
      <c r="G7" s="542"/>
      <c r="H7" s="542"/>
      <c r="I7" s="533">
        <v>644</v>
      </c>
      <c r="J7" s="534"/>
      <c r="K7" s="534"/>
      <c r="L7" s="535"/>
      <c r="M7" s="542">
        <v>300</v>
      </c>
      <c r="N7" s="542"/>
      <c r="O7" s="542"/>
      <c r="P7" s="542"/>
      <c r="Q7" s="544">
        <v>820</v>
      </c>
      <c r="R7" s="544"/>
      <c r="S7" s="544"/>
      <c r="T7" s="544"/>
      <c r="U7" s="533">
        <v>12</v>
      </c>
      <c r="V7" s="534"/>
      <c r="W7" s="535"/>
      <c r="X7" s="533">
        <v>23</v>
      </c>
      <c r="Y7" s="534"/>
      <c r="Z7" s="535"/>
      <c r="AA7" s="533">
        <v>14</v>
      </c>
      <c r="AB7" s="534"/>
      <c r="AC7" s="535"/>
      <c r="AD7" s="683"/>
      <c r="AE7" s="684"/>
      <c r="AF7" s="685"/>
      <c r="AG7" s="569" t="s">
        <v>57</v>
      </c>
      <c r="AH7" s="570"/>
      <c r="AI7" s="570"/>
      <c r="AJ7" s="571"/>
      <c r="AK7" s="577">
        <f>ROUND((I7+U7+X7+AA7+AD7)*8.3%,0)+(I7+U7+X7+AA7+AD7)+(M7+Q7)</f>
        <v>1871</v>
      </c>
      <c r="AL7" s="578"/>
      <c r="AM7" s="578"/>
      <c r="AN7" s="579"/>
      <c r="AO7" s="563">
        <f t="shared" ref="AO7:AO26" si="0">(AK7-Q7-M7)*2+(Q7+M7)</f>
        <v>2622</v>
      </c>
      <c r="AP7" s="564"/>
      <c r="AQ7" s="564"/>
      <c r="AR7" s="565"/>
      <c r="AS7" s="563">
        <f t="shared" ref="AS7:AS26" si="1">(AK7-M7-Q7)*3+(M7+Q7)</f>
        <v>3373</v>
      </c>
      <c r="AT7" s="564"/>
      <c r="AU7" s="564"/>
      <c r="AV7" s="565"/>
    </row>
    <row r="8" spans="1:49" ht="18.75" customHeight="1" x14ac:dyDescent="0.15">
      <c r="A8" s="536"/>
      <c r="B8" s="537"/>
      <c r="C8" s="537"/>
      <c r="D8" s="538"/>
      <c r="E8" s="545" t="s">
        <v>15</v>
      </c>
      <c r="F8" s="546"/>
      <c r="G8" s="546"/>
      <c r="H8" s="547"/>
      <c r="I8" s="536"/>
      <c r="J8" s="537"/>
      <c r="K8" s="537"/>
      <c r="L8" s="538"/>
      <c r="M8" s="545">
        <v>390</v>
      </c>
      <c r="N8" s="546"/>
      <c r="O8" s="546"/>
      <c r="P8" s="547"/>
      <c r="Q8" s="548">
        <v>820</v>
      </c>
      <c r="R8" s="549"/>
      <c r="S8" s="549"/>
      <c r="T8" s="550"/>
      <c r="U8" s="536"/>
      <c r="V8" s="537"/>
      <c r="W8" s="538"/>
      <c r="X8" s="536"/>
      <c r="Y8" s="537"/>
      <c r="Z8" s="538"/>
      <c r="AA8" s="536"/>
      <c r="AB8" s="537"/>
      <c r="AC8" s="538"/>
      <c r="AD8" s="686"/>
      <c r="AE8" s="687"/>
      <c r="AF8" s="688"/>
      <c r="AG8" s="293"/>
      <c r="AH8" s="572"/>
      <c r="AI8" s="572"/>
      <c r="AJ8" s="573"/>
      <c r="AK8" s="566">
        <f>ROUND((I7+U7+X7+AA7+AD7)*8.3%,0)+(I7+U7+X7+AA7+AD7)+(M8+Q8)</f>
        <v>1961</v>
      </c>
      <c r="AL8" s="567"/>
      <c r="AM8" s="567"/>
      <c r="AN8" s="568"/>
      <c r="AO8" s="548">
        <f t="shared" si="0"/>
        <v>2712</v>
      </c>
      <c r="AP8" s="549"/>
      <c r="AQ8" s="549"/>
      <c r="AR8" s="550"/>
      <c r="AS8" s="548">
        <f t="shared" si="1"/>
        <v>3463</v>
      </c>
      <c r="AT8" s="549"/>
      <c r="AU8" s="549"/>
      <c r="AV8" s="550"/>
    </row>
    <row r="9" spans="1:49" ht="18.75" customHeight="1" x14ac:dyDescent="0.15">
      <c r="A9" s="536"/>
      <c r="B9" s="537"/>
      <c r="C9" s="537"/>
      <c r="D9" s="538"/>
      <c r="E9" s="545" t="s">
        <v>16</v>
      </c>
      <c r="F9" s="546"/>
      <c r="G9" s="546"/>
      <c r="H9" s="547"/>
      <c r="I9" s="536"/>
      <c r="J9" s="537"/>
      <c r="K9" s="537"/>
      <c r="L9" s="538"/>
      <c r="M9" s="545">
        <v>650</v>
      </c>
      <c r="N9" s="546"/>
      <c r="O9" s="546"/>
      <c r="P9" s="547"/>
      <c r="Q9" s="548">
        <v>1310</v>
      </c>
      <c r="R9" s="549"/>
      <c r="S9" s="549"/>
      <c r="T9" s="550"/>
      <c r="U9" s="536"/>
      <c r="V9" s="537"/>
      <c r="W9" s="538"/>
      <c r="X9" s="536"/>
      <c r="Y9" s="537"/>
      <c r="Z9" s="538"/>
      <c r="AA9" s="536"/>
      <c r="AB9" s="537"/>
      <c r="AC9" s="538"/>
      <c r="AD9" s="686"/>
      <c r="AE9" s="687"/>
      <c r="AF9" s="688"/>
      <c r="AG9" s="293"/>
      <c r="AH9" s="572"/>
      <c r="AI9" s="572"/>
      <c r="AJ9" s="573"/>
      <c r="AK9" s="566">
        <f>ROUND((I7+U7+X7+AA7+AD7)*8.3%,0)+(I7+U7+X7+AA7+AD7)+(M9+Q9)</f>
        <v>2711</v>
      </c>
      <c r="AL9" s="567"/>
      <c r="AM9" s="567"/>
      <c r="AN9" s="568"/>
      <c r="AO9" s="548">
        <f t="shared" si="0"/>
        <v>3462</v>
      </c>
      <c r="AP9" s="549"/>
      <c r="AQ9" s="549"/>
      <c r="AR9" s="550"/>
      <c r="AS9" s="548">
        <f t="shared" si="1"/>
        <v>4213</v>
      </c>
      <c r="AT9" s="549"/>
      <c r="AU9" s="549"/>
      <c r="AV9" s="550"/>
    </row>
    <row r="10" spans="1:49" ht="18.75" customHeight="1" thickBot="1" x14ac:dyDescent="0.2">
      <c r="A10" s="539"/>
      <c r="B10" s="540"/>
      <c r="C10" s="540"/>
      <c r="D10" s="541"/>
      <c r="E10" s="551" t="s">
        <v>17</v>
      </c>
      <c r="F10" s="552"/>
      <c r="G10" s="552"/>
      <c r="H10" s="553"/>
      <c r="I10" s="539"/>
      <c r="J10" s="540"/>
      <c r="K10" s="540"/>
      <c r="L10" s="541"/>
      <c r="M10" s="587">
        <v>1380</v>
      </c>
      <c r="N10" s="588"/>
      <c r="O10" s="588"/>
      <c r="P10" s="589"/>
      <c r="Q10" s="587">
        <v>1970</v>
      </c>
      <c r="R10" s="588"/>
      <c r="S10" s="588"/>
      <c r="T10" s="589"/>
      <c r="U10" s="539"/>
      <c r="V10" s="540"/>
      <c r="W10" s="541"/>
      <c r="X10" s="539"/>
      <c r="Y10" s="540"/>
      <c r="Z10" s="541"/>
      <c r="AA10" s="539"/>
      <c r="AB10" s="540"/>
      <c r="AC10" s="541"/>
      <c r="AD10" s="689"/>
      <c r="AE10" s="690"/>
      <c r="AF10" s="691"/>
      <c r="AG10" s="574"/>
      <c r="AH10" s="575"/>
      <c r="AI10" s="575"/>
      <c r="AJ10" s="576"/>
      <c r="AK10" s="560">
        <f>ROUND((I7+U7+X7+AA7+AD7)*8.3%,0)+(I7+U7+X7+AA7+AD7)+(M10+Q10)</f>
        <v>4101</v>
      </c>
      <c r="AL10" s="561"/>
      <c r="AM10" s="561"/>
      <c r="AN10" s="562"/>
      <c r="AO10" s="554">
        <f t="shared" si="0"/>
        <v>4852</v>
      </c>
      <c r="AP10" s="555"/>
      <c r="AQ10" s="555"/>
      <c r="AR10" s="556"/>
      <c r="AS10" s="554">
        <f t="shared" si="1"/>
        <v>5603</v>
      </c>
      <c r="AT10" s="555"/>
      <c r="AU10" s="555"/>
      <c r="AV10" s="556"/>
    </row>
    <row r="11" spans="1:49" ht="18.75" customHeight="1" thickTop="1" x14ac:dyDescent="0.15">
      <c r="A11" s="533" t="s">
        <v>61</v>
      </c>
      <c r="B11" s="534"/>
      <c r="C11" s="534"/>
      <c r="D11" s="535"/>
      <c r="E11" s="543" t="s">
        <v>14</v>
      </c>
      <c r="F11" s="543"/>
      <c r="G11" s="543"/>
      <c r="H11" s="543"/>
      <c r="I11" s="533">
        <v>712</v>
      </c>
      <c r="J11" s="534"/>
      <c r="K11" s="534"/>
      <c r="L11" s="535"/>
      <c r="M11" s="543">
        <v>300</v>
      </c>
      <c r="N11" s="543"/>
      <c r="O11" s="543"/>
      <c r="P11" s="543"/>
      <c r="Q11" s="580">
        <v>820</v>
      </c>
      <c r="R11" s="580"/>
      <c r="S11" s="580"/>
      <c r="T11" s="580"/>
      <c r="U11" s="533">
        <v>12</v>
      </c>
      <c r="V11" s="534"/>
      <c r="W11" s="535"/>
      <c r="X11" s="533">
        <v>23</v>
      </c>
      <c r="Y11" s="534"/>
      <c r="Z11" s="535"/>
      <c r="AA11" s="533">
        <v>14</v>
      </c>
      <c r="AB11" s="534"/>
      <c r="AC11" s="535"/>
      <c r="AD11" s="683"/>
      <c r="AE11" s="684"/>
      <c r="AF11" s="685"/>
      <c r="AG11" s="569" t="s">
        <v>57</v>
      </c>
      <c r="AH11" s="570"/>
      <c r="AI11" s="570"/>
      <c r="AJ11" s="571"/>
      <c r="AK11" s="577">
        <f>ROUND((I11+U11+X11+AA11+AD11)*8.3%,0)+(I11+U11+X11+AA11+AD11)+(M11+Q11)</f>
        <v>1944</v>
      </c>
      <c r="AL11" s="578"/>
      <c r="AM11" s="578"/>
      <c r="AN11" s="579"/>
      <c r="AO11" s="563">
        <f t="shared" si="0"/>
        <v>2768</v>
      </c>
      <c r="AP11" s="564"/>
      <c r="AQ11" s="564"/>
      <c r="AR11" s="565"/>
      <c r="AS11" s="563">
        <f t="shared" si="1"/>
        <v>3592</v>
      </c>
      <c r="AT11" s="564"/>
      <c r="AU11" s="564"/>
      <c r="AV11" s="565"/>
    </row>
    <row r="12" spans="1:49" ht="18.75" customHeight="1" x14ac:dyDescent="0.15">
      <c r="A12" s="536"/>
      <c r="B12" s="537"/>
      <c r="C12" s="537"/>
      <c r="D12" s="538"/>
      <c r="E12" s="545" t="s">
        <v>15</v>
      </c>
      <c r="F12" s="546"/>
      <c r="G12" s="546"/>
      <c r="H12" s="547"/>
      <c r="I12" s="536"/>
      <c r="J12" s="537"/>
      <c r="K12" s="537"/>
      <c r="L12" s="538"/>
      <c r="M12" s="545">
        <v>390</v>
      </c>
      <c r="N12" s="546"/>
      <c r="O12" s="546"/>
      <c r="P12" s="547"/>
      <c r="Q12" s="548">
        <v>820</v>
      </c>
      <c r="R12" s="549"/>
      <c r="S12" s="549"/>
      <c r="T12" s="550"/>
      <c r="U12" s="536"/>
      <c r="V12" s="537"/>
      <c r="W12" s="538"/>
      <c r="X12" s="536"/>
      <c r="Y12" s="537"/>
      <c r="Z12" s="538"/>
      <c r="AA12" s="536"/>
      <c r="AB12" s="537"/>
      <c r="AC12" s="538"/>
      <c r="AD12" s="686"/>
      <c r="AE12" s="687"/>
      <c r="AF12" s="688"/>
      <c r="AG12" s="293"/>
      <c r="AH12" s="572"/>
      <c r="AI12" s="572"/>
      <c r="AJ12" s="573"/>
      <c r="AK12" s="566">
        <f>ROUND((I11+U11+X11+AA11+AD11)*8.3%,0)+(I11+U11+X11+AA11+AD11)+(M12+Q12)</f>
        <v>2034</v>
      </c>
      <c r="AL12" s="567"/>
      <c r="AM12" s="567"/>
      <c r="AN12" s="568"/>
      <c r="AO12" s="548">
        <f t="shared" si="0"/>
        <v>2858</v>
      </c>
      <c r="AP12" s="549"/>
      <c r="AQ12" s="549"/>
      <c r="AR12" s="550"/>
      <c r="AS12" s="548">
        <f t="shared" si="1"/>
        <v>3682</v>
      </c>
      <c r="AT12" s="549"/>
      <c r="AU12" s="549"/>
      <c r="AV12" s="550"/>
    </row>
    <row r="13" spans="1:49" ht="18.75" customHeight="1" x14ac:dyDescent="0.15">
      <c r="A13" s="536"/>
      <c r="B13" s="537"/>
      <c r="C13" s="537"/>
      <c r="D13" s="538"/>
      <c r="E13" s="545" t="s">
        <v>16</v>
      </c>
      <c r="F13" s="546"/>
      <c r="G13" s="546"/>
      <c r="H13" s="547"/>
      <c r="I13" s="536"/>
      <c r="J13" s="537"/>
      <c r="K13" s="537"/>
      <c r="L13" s="538"/>
      <c r="M13" s="545">
        <v>650</v>
      </c>
      <c r="N13" s="546"/>
      <c r="O13" s="546"/>
      <c r="P13" s="547"/>
      <c r="Q13" s="548">
        <v>1310</v>
      </c>
      <c r="R13" s="549"/>
      <c r="S13" s="549"/>
      <c r="T13" s="550"/>
      <c r="U13" s="536"/>
      <c r="V13" s="537"/>
      <c r="W13" s="538"/>
      <c r="X13" s="536"/>
      <c r="Y13" s="537"/>
      <c r="Z13" s="538"/>
      <c r="AA13" s="536"/>
      <c r="AB13" s="537"/>
      <c r="AC13" s="538"/>
      <c r="AD13" s="686"/>
      <c r="AE13" s="687"/>
      <c r="AF13" s="688"/>
      <c r="AG13" s="293"/>
      <c r="AH13" s="572"/>
      <c r="AI13" s="572"/>
      <c r="AJ13" s="573"/>
      <c r="AK13" s="566">
        <f>ROUND((I11+U11+X11+AA11+AD11)*8.3%,0)+(I11+U11+X11+AA11+AD11)+(M13+Q13)</f>
        <v>2784</v>
      </c>
      <c r="AL13" s="567"/>
      <c r="AM13" s="567"/>
      <c r="AN13" s="568"/>
      <c r="AO13" s="548">
        <f t="shared" si="0"/>
        <v>3608</v>
      </c>
      <c r="AP13" s="549"/>
      <c r="AQ13" s="549"/>
      <c r="AR13" s="550"/>
      <c r="AS13" s="548">
        <f t="shared" si="1"/>
        <v>4432</v>
      </c>
      <c r="AT13" s="549"/>
      <c r="AU13" s="549"/>
      <c r="AV13" s="550"/>
    </row>
    <row r="14" spans="1:49" ht="18.75" customHeight="1" thickBot="1" x14ac:dyDescent="0.2">
      <c r="A14" s="539"/>
      <c r="B14" s="540"/>
      <c r="C14" s="540"/>
      <c r="D14" s="541"/>
      <c r="E14" s="551" t="s">
        <v>17</v>
      </c>
      <c r="F14" s="552"/>
      <c r="G14" s="552"/>
      <c r="H14" s="553"/>
      <c r="I14" s="539"/>
      <c r="J14" s="540"/>
      <c r="K14" s="540"/>
      <c r="L14" s="541"/>
      <c r="M14" s="587">
        <v>1380</v>
      </c>
      <c r="N14" s="588"/>
      <c r="O14" s="588"/>
      <c r="P14" s="589"/>
      <c r="Q14" s="587">
        <v>1970</v>
      </c>
      <c r="R14" s="588"/>
      <c r="S14" s="588"/>
      <c r="T14" s="589"/>
      <c r="U14" s="539"/>
      <c r="V14" s="540"/>
      <c r="W14" s="541"/>
      <c r="X14" s="539"/>
      <c r="Y14" s="540"/>
      <c r="Z14" s="541"/>
      <c r="AA14" s="539"/>
      <c r="AB14" s="540"/>
      <c r="AC14" s="541"/>
      <c r="AD14" s="689"/>
      <c r="AE14" s="690"/>
      <c r="AF14" s="691"/>
      <c r="AG14" s="574"/>
      <c r="AH14" s="575"/>
      <c r="AI14" s="575"/>
      <c r="AJ14" s="576"/>
      <c r="AK14" s="560">
        <f>ROUND((I11+U11+X11+AA11+AD11)*8.3%,0)+(I11+U11+X11+AA11+AD11)+(M14+Q14)</f>
        <v>4174</v>
      </c>
      <c r="AL14" s="561"/>
      <c r="AM14" s="561"/>
      <c r="AN14" s="562"/>
      <c r="AO14" s="554">
        <f t="shared" si="0"/>
        <v>4998</v>
      </c>
      <c r="AP14" s="555"/>
      <c r="AQ14" s="555"/>
      <c r="AR14" s="556"/>
      <c r="AS14" s="554">
        <f t="shared" si="1"/>
        <v>5822</v>
      </c>
      <c r="AT14" s="555"/>
      <c r="AU14" s="555"/>
      <c r="AV14" s="556"/>
    </row>
    <row r="15" spans="1:49" ht="18.75" customHeight="1" thickTop="1" x14ac:dyDescent="0.15">
      <c r="A15" s="533" t="s">
        <v>60</v>
      </c>
      <c r="B15" s="534"/>
      <c r="C15" s="534"/>
      <c r="D15" s="535"/>
      <c r="E15" s="543" t="s">
        <v>14</v>
      </c>
      <c r="F15" s="543"/>
      <c r="G15" s="543"/>
      <c r="H15" s="543"/>
      <c r="I15" s="533">
        <v>785</v>
      </c>
      <c r="J15" s="534"/>
      <c r="K15" s="534"/>
      <c r="L15" s="535"/>
      <c r="M15" s="543">
        <v>300</v>
      </c>
      <c r="N15" s="543"/>
      <c r="O15" s="543"/>
      <c r="P15" s="543"/>
      <c r="Q15" s="580">
        <v>820</v>
      </c>
      <c r="R15" s="580"/>
      <c r="S15" s="580"/>
      <c r="T15" s="580"/>
      <c r="U15" s="533">
        <v>12</v>
      </c>
      <c r="V15" s="534"/>
      <c r="W15" s="535"/>
      <c r="X15" s="533">
        <v>23</v>
      </c>
      <c r="Y15" s="534"/>
      <c r="Z15" s="535"/>
      <c r="AA15" s="533">
        <v>14</v>
      </c>
      <c r="AB15" s="534"/>
      <c r="AC15" s="535"/>
      <c r="AD15" s="683"/>
      <c r="AE15" s="684"/>
      <c r="AF15" s="685"/>
      <c r="AG15" s="569" t="s">
        <v>57</v>
      </c>
      <c r="AH15" s="570"/>
      <c r="AI15" s="570"/>
      <c r="AJ15" s="571"/>
      <c r="AK15" s="577">
        <f>ROUND((I15+U15+X15+AA15+AD15)*8.3%,0)+(I15+U15+X15+AA15+AD15)+(M15+Q15)</f>
        <v>2023</v>
      </c>
      <c r="AL15" s="578"/>
      <c r="AM15" s="578"/>
      <c r="AN15" s="579"/>
      <c r="AO15" s="563">
        <f t="shared" si="0"/>
        <v>2926</v>
      </c>
      <c r="AP15" s="564"/>
      <c r="AQ15" s="564"/>
      <c r="AR15" s="565"/>
      <c r="AS15" s="563">
        <f t="shared" si="1"/>
        <v>3829</v>
      </c>
      <c r="AT15" s="564"/>
      <c r="AU15" s="564"/>
      <c r="AV15" s="565"/>
    </row>
    <row r="16" spans="1:49" ht="18.75" customHeight="1" x14ac:dyDescent="0.15">
      <c r="A16" s="536"/>
      <c r="B16" s="537"/>
      <c r="C16" s="537"/>
      <c r="D16" s="538"/>
      <c r="E16" s="545" t="s">
        <v>15</v>
      </c>
      <c r="F16" s="546"/>
      <c r="G16" s="546"/>
      <c r="H16" s="547"/>
      <c r="I16" s="536"/>
      <c r="J16" s="537"/>
      <c r="K16" s="537"/>
      <c r="L16" s="538"/>
      <c r="M16" s="545">
        <v>390</v>
      </c>
      <c r="N16" s="546"/>
      <c r="O16" s="546"/>
      <c r="P16" s="547"/>
      <c r="Q16" s="548">
        <v>820</v>
      </c>
      <c r="R16" s="549"/>
      <c r="S16" s="549"/>
      <c r="T16" s="550"/>
      <c r="U16" s="536"/>
      <c r="V16" s="537"/>
      <c r="W16" s="538"/>
      <c r="X16" s="536"/>
      <c r="Y16" s="537"/>
      <c r="Z16" s="538"/>
      <c r="AA16" s="536"/>
      <c r="AB16" s="537"/>
      <c r="AC16" s="538"/>
      <c r="AD16" s="686"/>
      <c r="AE16" s="687"/>
      <c r="AF16" s="688"/>
      <c r="AG16" s="293"/>
      <c r="AH16" s="572"/>
      <c r="AI16" s="572"/>
      <c r="AJ16" s="573"/>
      <c r="AK16" s="566">
        <f>ROUND((I15+U15+X15+AA15+AD15)*8.3%,0)+(I15+U15+X15+AA15+AD15)+(M16+Q16)</f>
        <v>2113</v>
      </c>
      <c r="AL16" s="567"/>
      <c r="AM16" s="567"/>
      <c r="AN16" s="568"/>
      <c r="AO16" s="548">
        <f t="shared" si="0"/>
        <v>3016</v>
      </c>
      <c r="AP16" s="549"/>
      <c r="AQ16" s="549"/>
      <c r="AR16" s="550"/>
      <c r="AS16" s="548">
        <f t="shared" si="1"/>
        <v>3919</v>
      </c>
      <c r="AT16" s="549"/>
      <c r="AU16" s="549"/>
      <c r="AV16" s="550"/>
    </row>
    <row r="17" spans="1:54" ht="18.75" customHeight="1" x14ac:dyDescent="0.15">
      <c r="A17" s="536"/>
      <c r="B17" s="537"/>
      <c r="C17" s="537"/>
      <c r="D17" s="538"/>
      <c r="E17" s="545" t="s">
        <v>16</v>
      </c>
      <c r="F17" s="546"/>
      <c r="G17" s="546"/>
      <c r="H17" s="547"/>
      <c r="I17" s="536"/>
      <c r="J17" s="537"/>
      <c r="K17" s="537"/>
      <c r="L17" s="538"/>
      <c r="M17" s="545">
        <v>650</v>
      </c>
      <c r="N17" s="546"/>
      <c r="O17" s="546"/>
      <c r="P17" s="547"/>
      <c r="Q17" s="548">
        <v>1310</v>
      </c>
      <c r="R17" s="549"/>
      <c r="S17" s="549"/>
      <c r="T17" s="550"/>
      <c r="U17" s="536"/>
      <c r="V17" s="537"/>
      <c r="W17" s="538"/>
      <c r="X17" s="536"/>
      <c r="Y17" s="537"/>
      <c r="Z17" s="538"/>
      <c r="AA17" s="536"/>
      <c r="AB17" s="537"/>
      <c r="AC17" s="538"/>
      <c r="AD17" s="686"/>
      <c r="AE17" s="687"/>
      <c r="AF17" s="688"/>
      <c r="AG17" s="293"/>
      <c r="AH17" s="572"/>
      <c r="AI17" s="572"/>
      <c r="AJ17" s="573"/>
      <c r="AK17" s="566">
        <f>ROUND((I15+U15+X15+AA15+AD15)*8.3%,0)+(I15+U15+X15+AA15+AD15)+(M17+Q17)</f>
        <v>2863</v>
      </c>
      <c r="AL17" s="567"/>
      <c r="AM17" s="567"/>
      <c r="AN17" s="568"/>
      <c r="AO17" s="548">
        <f t="shared" si="0"/>
        <v>3766</v>
      </c>
      <c r="AP17" s="549"/>
      <c r="AQ17" s="549"/>
      <c r="AR17" s="550"/>
      <c r="AS17" s="548">
        <f t="shared" si="1"/>
        <v>4669</v>
      </c>
      <c r="AT17" s="549"/>
      <c r="AU17" s="549"/>
      <c r="AV17" s="550"/>
    </row>
    <row r="18" spans="1:54" ht="18.75" customHeight="1" thickBot="1" x14ac:dyDescent="0.2">
      <c r="A18" s="539"/>
      <c r="B18" s="540"/>
      <c r="C18" s="540"/>
      <c r="D18" s="541"/>
      <c r="E18" s="551" t="s">
        <v>17</v>
      </c>
      <c r="F18" s="552"/>
      <c r="G18" s="552"/>
      <c r="H18" s="553"/>
      <c r="I18" s="539"/>
      <c r="J18" s="540"/>
      <c r="K18" s="540"/>
      <c r="L18" s="541"/>
      <c r="M18" s="587">
        <v>1380</v>
      </c>
      <c r="N18" s="588"/>
      <c r="O18" s="588"/>
      <c r="P18" s="589"/>
      <c r="Q18" s="587">
        <v>1970</v>
      </c>
      <c r="R18" s="588"/>
      <c r="S18" s="588"/>
      <c r="T18" s="589"/>
      <c r="U18" s="539"/>
      <c r="V18" s="540"/>
      <c r="W18" s="541"/>
      <c r="X18" s="539"/>
      <c r="Y18" s="540"/>
      <c r="Z18" s="541"/>
      <c r="AA18" s="539"/>
      <c r="AB18" s="540"/>
      <c r="AC18" s="541"/>
      <c r="AD18" s="689"/>
      <c r="AE18" s="690"/>
      <c r="AF18" s="691"/>
      <c r="AG18" s="574"/>
      <c r="AH18" s="575"/>
      <c r="AI18" s="575"/>
      <c r="AJ18" s="576"/>
      <c r="AK18" s="560">
        <f>ROUND((I15+U15+X15+AA15+AD15)*8.3%,0)+(I15+U15+X15+AA15+AD15)+(M18+Q18)</f>
        <v>4253</v>
      </c>
      <c r="AL18" s="561"/>
      <c r="AM18" s="561"/>
      <c r="AN18" s="562"/>
      <c r="AO18" s="554">
        <f t="shared" si="0"/>
        <v>5156</v>
      </c>
      <c r="AP18" s="555"/>
      <c r="AQ18" s="555"/>
      <c r="AR18" s="556"/>
      <c r="AS18" s="554">
        <f t="shared" si="1"/>
        <v>6059</v>
      </c>
      <c r="AT18" s="555"/>
      <c r="AU18" s="555"/>
      <c r="AV18" s="556"/>
    </row>
    <row r="19" spans="1:54" ht="18.75" customHeight="1" thickTop="1" x14ac:dyDescent="0.15">
      <c r="A19" s="533" t="s">
        <v>59</v>
      </c>
      <c r="B19" s="534"/>
      <c r="C19" s="534"/>
      <c r="D19" s="535"/>
      <c r="E19" s="543" t="s">
        <v>14</v>
      </c>
      <c r="F19" s="543"/>
      <c r="G19" s="543"/>
      <c r="H19" s="543"/>
      <c r="I19" s="533">
        <v>854</v>
      </c>
      <c r="J19" s="534"/>
      <c r="K19" s="534"/>
      <c r="L19" s="535"/>
      <c r="M19" s="543">
        <v>300</v>
      </c>
      <c r="N19" s="543"/>
      <c r="O19" s="543"/>
      <c r="P19" s="543"/>
      <c r="Q19" s="580">
        <v>820</v>
      </c>
      <c r="R19" s="580"/>
      <c r="S19" s="580"/>
      <c r="T19" s="580"/>
      <c r="U19" s="533">
        <v>12</v>
      </c>
      <c r="V19" s="534"/>
      <c r="W19" s="535"/>
      <c r="X19" s="533">
        <v>23</v>
      </c>
      <c r="Y19" s="534"/>
      <c r="Z19" s="535"/>
      <c r="AA19" s="533">
        <v>14</v>
      </c>
      <c r="AB19" s="534"/>
      <c r="AC19" s="535"/>
      <c r="AD19" s="683"/>
      <c r="AE19" s="684"/>
      <c r="AF19" s="685"/>
      <c r="AG19" s="569" t="s">
        <v>57</v>
      </c>
      <c r="AH19" s="570"/>
      <c r="AI19" s="570"/>
      <c r="AJ19" s="571"/>
      <c r="AK19" s="577">
        <f>ROUND((I19+U19+X19+AA19+AD19)*8.3%,0)+(I19+U19+X19+AA19+AD19)+(M19+Q19)</f>
        <v>2098</v>
      </c>
      <c r="AL19" s="578"/>
      <c r="AM19" s="578"/>
      <c r="AN19" s="579"/>
      <c r="AO19" s="563">
        <f t="shared" si="0"/>
        <v>3076</v>
      </c>
      <c r="AP19" s="564"/>
      <c r="AQ19" s="564"/>
      <c r="AR19" s="565"/>
      <c r="AS19" s="563">
        <f t="shared" si="1"/>
        <v>4054</v>
      </c>
      <c r="AT19" s="564"/>
      <c r="AU19" s="564"/>
      <c r="AV19" s="565"/>
    </row>
    <row r="20" spans="1:54" ht="18.75" customHeight="1" x14ac:dyDescent="0.15">
      <c r="A20" s="536"/>
      <c r="B20" s="537"/>
      <c r="C20" s="537"/>
      <c r="D20" s="538"/>
      <c r="E20" s="545" t="s">
        <v>15</v>
      </c>
      <c r="F20" s="546"/>
      <c r="G20" s="546"/>
      <c r="H20" s="547"/>
      <c r="I20" s="536"/>
      <c r="J20" s="537"/>
      <c r="K20" s="537"/>
      <c r="L20" s="538"/>
      <c r="M20" s="545">
        <v>390</v>
      </c>
      <c r="N20" s="546"/>
      <c r="O20" s="546"/>
      <c r="P20" s="547"/>
      <c r="Q20" s="548">
        <v>820</v>
      </c>
      <c r="R20" s="549"/>
      <c r="S20" s="549"/>
      <c r="T20" s="550"/>
      <c r="U20" s="536"/>
      <c r="V20" s="537"/>
      <c r="W20" s="538"/>
      <c r="X20" s="536"/>
      <c r="Y20" s="537"/>
      <c r="Z20" s="538"/>
      <c r="AA20" s="536"/>
      <c r="AB20" s="537"/>
      <c r="AC20" s="538"/>
      <c r="AD20" s="686"/>
      <c r="AE20" s="687"/>
      <c r="AF20" s="688"/>
      <c r="AG20" s="293"/>
      <c r="AH20" s="572"/>
      <c r="AI20" s="572"/>
      <c r="AJ20" s="573"/>
      <c r="AK20" s="566">
        <f>ROUND((I19+U19+X19+AA19+AD19)*8.3%,0)+(I19+U19+X19+AA19+AD19)+(M20+Q20)</f>
        <v>2188</v>
      </c>
      <c r="AL20" s="567"/>
      <c r="AM20" s="567"/>
      <c r="AN20" s="568"/>
      <c r="AO20" s="548">
        <f t="shared" si="0"/>
        <v>3166</v>
      </c>
      <c r="AP20" s="549"/>
      <c r="AQ20" s="549"/>
      <c r="AR20" s="550"/>
      <c r="AS20" s="548">
        <f t="shared" si="1"/>
        <v>4144</v>
      </c>
      <c r="AT20" s="549"/>
      <c r="AU20" s="549"/>
      <c r="AV20" s="550"/>
    </row>
    <row r="21" spans="1:54" ht="18.75" customHeight="1" x14ac:dyDescent="0.15">
      <c r="A21" s="536"/>
      <c r="B21" s="537"/>
      <c r="C21" s="537"/>
      <c r="D21" s="538"/>
      <c r="E21" s="545" t="s">
        <v>16</v>
      </c>
      <c r="F21" s="546"/>
      <c r="G21" s="546"/>
      <c r="H21" s="547"/>
      <c r="I21" s="536"/>
      <c r="J21" s="537"/>
      <c r="K21" s="537"/>
      <c r="L21" s="538"/>
      <c r="M21" s="545">
        <v>650</v>
      </c>
      <c r="N21" s="546"/>
      <c r="O21" s="546"/>
      <c r="P21" s="547"/>
      <c r="Q21" s="548">
        <v>1310</v>
      </c>
      <c r="R21" s="549"/>
      <c r="S21" s="549"/>
      <c r="T21" s="550"/>
      <c r="U21" s="536"/>
      <c r="V21" s="537"/>
      <c r="W21" s="538"/>
      <c r="X21" s="536"/>
      <c r="Y21" s="537"/>
      <c r="Z21" s="538"/>
      <c r="AA21" s="536"/>
      <c r="AB21" s="537"/>
      <c r="AC21" s="538"/>
      <c r="AD21" s="686"/>
      <c r="AE21" s="687"/>
      <c r="AF21" s="688"/>
      <c r="AG21" s="293"/>
      <c r="AH21" s="572"/>
      <c r="AI21" s="572"/>
      <c r="AJ21" s="573"/>
      <c r="AK21" s="566">
        <f>ROUND((I19+U19+X19+AA19+AD19)*8.3%,0)+(I19+U19+X19+AA19+AD19)+(M21+Q21)</f>
        <v>2938</v>
      </c>
      <c r="AL21" s="567"/>
      <c r="AM21" s="567"/>
      <c r="AN21" s="568"/>
      <c r="AO21" s="548">
        <f t="shared" si="0"/>
        <v>3916</v>
      </c>
      <c r="AP21" s="549"/>
      <c r="AQ21" s="549"/>
      <c r="AR21" s="550"/>
      <c r="AS21" s="548">
        <f t="shared" si="1"/>
        <v>4894</v>
      </c>
      <c r="AT21" s="549"/>
      <c r="AU21" s="549"/>
      <c r="AV21" s="550"/>
    </row>
    <row r="22" spans="1:54" ht="18.75" customHeight="1" thickBot="1" x14ac:dyDescent="0.2">
      <c r="A22" s="539"/>
      <c r="B22" s="540"/>
      <c r="C22" s="540"/>
      <c r="D22" s="541"/>
      <c r="E22" s="551" t="s">
        <v>17</v>
      </c>
      <c r="F22" s="552"/>
      <c r="G22" s="552"/>
      <c r="H22" s="553"/>
      <c r="I22" s="539"/>
      <c r="J22" s="540"/>
      <c r="K22" s="540"/>
      <c r="L22" s="541"/>
      <c r="M22" s="587">
        <v>1380</v>
      </c>
      <c r="N22" s="588"/>
      <c r="O22" s="588"/>
      <c r="P22" s="589"/>
      <c r="Q22" s="587">
        <v>1970</v>
      </c>
      <c r="R22" s="588"/>
      <c r="S22" s="588"/>
      <c r="T22" s="589"/>
      <c r="U22" s="539"/>
      <c r="V22" s="540"/>
      <c r="W22" s="541"/>
      <c r="X22" s="539"/>
      <c r="Y22" s="540"/>
      <c r="Z22" s="541"/>
      <c r="AA22" s="539"/>
      <c r="AB22" s="540"/>
      <c r="AC22" s="541"/>
      <c r="AD22" s="689"/>
      <c r="AE22" s="690"/>
      <c r="AF22" s="691"/>
      <c r="AG22" s="574"/>
      <c r="AH22" s="575"/>
      <c r="AI22" s="575"/>
      <c r="AJ22" s="576"/>
      <c r="AK22" s="560">
        <f>ROUND((I19+U19+X19+AA19+AD19)*8.3%,0)+(I19+U19+X19+AA19+AD19)+(M22+Q22)</f>
        <v>4328</v>
      </c>
      <c r="AL22" s="561"/>
      <c r="AM22" s="561"/>
      <c r="AN22" s="562"/>
      <c r="AO22" s="554">
        <f t="shared" si="0"/>
        <v>5306</v>
      </c>
      <c r="AP22" s="555"/>
      <c r="AQ22" s="555"/>
      <c r="AR22" s="556"/>
      <c r="AS22" s="554">
        <f t="shared" si="1"/>
        <v>6284</v>
      </c>
      <c r="AT22" s="555"/>
      <c r="AU22" s="555"/>
      <c r="AV22" s="556"/>
    </row>
    <row r="23" spans="1:54" ht="18.75" customHeight="1" thickTop="1" x14ac:dyDescent="0.15">
      <c r="A23" s="533" t="s">
        <v>58</v>
      </c>
      <c r="B23" s="534"/>
      <c r="C23" s="534"/>
      <c r="D23" s="535"/>
      <c r="E23" s="543" t="s">
        <v>14</v>
      </c>
      <c r="F23" s="543"/>
      <c r="G23" s="543"/>
      <c r="H23" s="543"/>
      <c r="I23" s="533">
        <v>922</v>
      </c>
      <c r="J23" s="534"/>
      <c r="K23" s="534"/>
      <c r="L23" s="535"/>
      <c r="M23" s="543">
        <v>300</v>
      </c>
      <c r="N23" s="543"/>
      <c r="O23" s="543"/>
      <c r="P23" s="543"/>
      <c r="Q23" s="580">
        <v>820</v>
      </c>
      <c r="R23" s="580"/>
      <c r="S23" s="580"/>
      <c r="T23" s="580"/>
      <c r="U23" s="533">
        <v>12</v>
      </c>
      <c r="V23" s="534"/>
      <c r="W23" s="535"/>
      <c r="X23" s="533">
        <v>23</v>
      </c>
      <c r="Y23" s="534"/>
      <c r="Z23" s="535"/>
      <c r="AA23" s="533">
        <v>14</v>
      </c>
      <c r="AB23" s="534"/>
      <c r="AC23" s="535"/>
      <c r="AD23" s="683"/>
      <c r="AE23" s="684"/>
      <c r="AF23" s="685"/>
      <c r="AG23" s="569" t="s">
        <v>57</v>
      </c>
      <c r="AH23" s="570"/>
      <c r="AI23" s="570"/>
      <c r="AJ23" s="571"/>
      <c r="AK23" s="577">
        <f>ROUND((I23+U23+X23+AA23+AD23)*8.3%,0)+(I23+U23+X23+AA23+AD23)+(M23+Q23)</f>
        <v>2172</v>
      </c>
      <c r="AL23" s="578"/>
      <c r="AM23" s="578"/>
      <c r="AN23" s="579"/>
      <c r="AO23" s="563">
        <f t="shared" si="0"/>
        <v>3224</v>
      </c>
      <c r="AP23" s="564"/>
      <c r="AQ23" s="564"/>
      <c r="AR23" s="565"/>
      <c r="AS23" s="563">
        <f t="shared" si="1"/>
        <v>4276</v>
      </c>
      <c r="AT23" s="564"/>
      <c r="AU23" s="564"/>
      <c r="AV23" s="565"/>
    </row>
    <row r="24" spans="1:54" ht="18.75" customHeight="1" x14ac:dyDescent="0.15">
      <c r="A24" s="536"/>
      <c r="B24" s="537"/>
      <c r="C24" s="537"/>
      <c r="D24" s="538"/>
      <c r="E24" s="545" t="s">
        <v>15</v>
      </c>
      <c r="F24" s="546"/>
      <c r="G24" s="546"/>
      <c r="H24" s="547"/>
      <c r="I24" s="536"/>
      <c r="J24" s="537"/>
      <c r="K24" s="537"/>
      <c r="L24" s="538"/>
      <c r="M24" s="545">
        <v>390</v>
      </c>
      <c r="N24" s="546"/>
      <c r="O24" s="546"/>
      <c r="P24" s="547"/>
      <c r="Q24" s="548">
        <v>820</v>
      </c>
      <c r="R24" s="549"/>
      <c r="S24" s="549"/>
      <c r="T24" s="550"/>
      <c r="U24" s="536"/>
      <c r="V24" s="537"/>
      <c r="W24" s="538"/>
      <c r="X24" s="536"/>
      <c r="Y24" s="537"/>
      <c r="Z24" s="538"/>
      <c r="AA24" s="536"/>
      <c r="AB24" s="537"/>
      <c r="AC24" s="538"/>
      <c r="AD24" s="686"/>
      <c r="AE24" s="687"/>
      <c r="AF24" s="688"/>
      <c r="AG24" s="293"/>
      <c r="AH24" s="572"/>
      <c r="AI24" s="572"/>
      <c r="AJ24" s="573"/>
      <c r="AK24" s="566">
        <f>ROUND((I23+U23+X23+AA23+AD23)*8.3%,0)+(I23+U23+X23+AA23+AD23)+(M24+Q24)</f>
        <v>2262</v>
      </c>
      <c r="AL24" s="567"/>
      <c r="AM24" s="567"/>
      <c r="AN24" s="568"/>
      <c r="AO24" s="548">
        <f t="shared" si="0"/>
        <v>3314</v>
      </c>
      <c r="AP24" s="549"/>
      <c r="AQ24" s="549"/>
      <c r="AR24" s="550"/>
      <c r="AS24" s="548">
        <f t="shared" si="1"/>
        <v>4366</v>
      </c>
      <c r="AT24" s="549"/>
      <c r="AU24" s="549"/>
      <c r="AV24" s="550"/>
    </row>
    <row r="25" spans="1:54" ht="18.75" customHeight="1" x14ac:dyDescent="0.15">
      <c r="A25" s="536"/>
      <c r="B25" s="537"/>
      <c r="C25" s="537"/>
      <c r="D25" s="538"/>
      <c r="E25" s="545" t="s">
        <v>16</v>
      </c>
      <c r="F25" s="546"/>
      <c r="G25" s="546"/>
      <c r="H25" s="547"/>
      <c r="I25" s="536"/>
      <c r="J25" s="537"/>
      <c r="K25" s="537"/>
      <c r="L25" s="538"/>
      <c r="M25" s="545">
        <v>650</v>
      </c>
      <c r="N25" s="546"/>
      <c r="O25" s="546"/>
      <c r="P25" s="547"/>
      <c r="Q25" s="548">
        <v>1310</v>
      </c>
      <c r="R25" s="549"/>
      <c r="S25" s="549"/>
      <c r="T25" s="550"/>
      <c r="U25" s="536"/>
      <c r="V25" s="537"/>
      <c r="W25" s="538"/>
      <c r="X25" s="536"/>
      <c r="Y25" s="537"/>
      <c r="Z25" s="538"/>
      <c r="AA25" s="536"/>
      <c r="AB25" s="537"/>
      <c r="AC25" s="538"/>
      <c r="AD25" s="686"/>
      <c r="AE25" s="687"/>
      <c r="AF25" s="688"/>
      <c r="AG25" s="293"/>
      <c r="AH25" s="572"/>
      <c r="AI25" s="572"/>
      <c r="AJ25" s="573"/>
      <c r="AK25" s="566">
        <f>ROUND((I23+U23+X23+AA23+AD23)*8.3%,0)+(I23+U23+X23+AA23+AD23)+(M25+Q25)</f>
        <v>3012</v>
      </c>
      <c r="AL25" s="567"/>
      <c r="AM25" s="567"/>
      <c r="AN25" s="568"/>
      <c r="AO25" s="548">
        <f t="shared" si="0"/>
        <v>4064</v>
      </c>
      <c r="AP25" s="549"/>
      <c r="AQ25" s="549"/>
      <c r="AR25" s="550"/>
      <c r="AS25" s="548">
        <f t="shared" si="1"/>
        <v>5116</v>
      </c>
      <c r="AT25" s="549"/>
      <c r="AU25" s="549"/>
      <c r="AV25" s="550"/>
    </row>
    <row r="26" spans="1:54" ht="18.75" customHeight="1" x14ac:dyDescent="0.15">
      <c r="A26" s="581"/>
      <c r="B26" s="609"/>
      <c r="C26" s="609"/>
      <c r="D26" s="582"/>
      <c r="E26" s="551" t="s">
        <v>17</v>
      </c>
      <c r="F26" s="552"/>
      <c r="G26" s="552"/>
      <c r="H26" s="553"/>
      <c r="I26" s="581"/>
      <c r="J26" s="609"/>
      <c r="K26" s="609"/>
      <c r="L26" s="582"/>
      <c r="M26" s="587">
        <v>1380</v>
      </c>
      <c r="N26" s="588"/>
      <c r="O26" s="588"/>
      <c r="P26" s="589"/>
      <c r="Q26" s="587">
        <v>1970</v>
      </c>
      <c r="R26" s="588"/>
      <c r="S26" s="588"/>
      <c r="T26" s="589"/>
      <c r="U26" s="581"/>
      <c r="V26" s="609"/>
      <c r="W26" s="582"/>
      <c r="X26" s="581"/>
      <c r="Y26" s="609"/>
      <c r="Z26" s="582"/>
      <c r="AA26" s="581"/>
      <c r="AB26" s="609"/>
      <c r="AC26" s="582"/>
      <c r="AD26" s="692"/>
      <c r="AE26" s="693"/>
      <c r="AF26" s="694"/>
      <c r="AG26" s="296"/>
      <c r="AH26" s="297"/>
      <c r="AI26" s="297"/>
      <c r="AJ26" s="583"/>
      <c r="AK26" s="584">
        <f>ROUND((I23+U23+X23+AA23+AD23)*8.3%,0)+(I23+U23+X23+AA23+AD23)+(M26+Q26)</f>
        <v>4402</v>
      </c>
      <c r="AL26" s="585"/>
      <c r="AM26" s="585"/>
      <c r="AN26" s="586"/>
      <c r="AO26" s="587">
        <f t="shared" si="0"/>
        <v>5454</v>
      </c>
      <c r="AP26" s="588"/>
      <c r="AQ26" s="588"/>
      <c r="AR26" s="589"/>
      <c r="AS26" s="587">
        <f t="shared" si="1"/>
        <v>6506</v>
      </c>
      <c r="AT26" s="588"/>
      <c r="AU26" s="588"/>
      <c r="AV26" s="589"/>
    </row>
    <row r="27" spans="1:54" ht="12" customHeight="1" x14ac:dyDescent="0.15"/>
    <row r="28" spans="1:54" ht="18.75" customHeight="1" x14ac:dyDescent="0.15">
      <c r="A28" s="608" t="s">
        <v>26</v>
      </c>
      <c r="B28" s="608"/>
      <c r="C28" s="608"/>
      <c r="D28" s="608"/>
      <c r="E28" s="608"/>
      <c r="F28" s="695" t="s">
        <v>34</v>
      </c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6"/>
      <c r="AA28" s="696"/>
      <c r="AB28" s="697"/>
      <c r="AC28" s="19"/>
      <c r="AD28" s="507" t="s">
        <v>37</v>
      </c>
      <c r="AE28" s="698" t="s">
        <v>77</v>
      </c>
      <c r="AF28" s="699"/>
      <c r="AG28" s="699"/>
      <c r="AH28" s="699"/>
      <c r="AI28" s="699"/>
      <c r="AJ28" s="700"/>
      <c r="AK28" s="20"/>
      <c r="AL28" s="508" t="s">
        <v>55</v>
      </c>
      <c r="AM28" s="701" t="s">
        <v>71</v>
      </c>
      <c r="AN28" s="702"/>
      <c r="AO28" s="702"/>
      <c r="AP28" s="702"/>
      <c r="AQ28" s="702"/>
      <c r="AR28" s="702"/>
      <c r="AS28" s="702"/>
      <c r="AT28" s="702"/>
      <c r="AU28" s="702"/>
      <c r="AV28" s="703"/>
      <c r="AW28" s="20"/>
      <c r="AX28" s="20"/>
      <c r="AY28" s="20"/>
      <c r="AZ28" s="20"/>
      <c r="BA28" s="20"/>
      <c r="BB28" s="20"/>
    </row>
    <row r="29" spans="1:54" ht="18.75" customHeight="1" x14ac:dyDescent="0.15">
      <c r="A29" s="670" t="s">
        <v>27</v>
      </c>
      <c r="B29" s="670"/>
      <c r="C29" s="670"/>
      <c r="D29" s="670"/>
      <c r="E29" s="670"/>
      <c r="F29" s="704" t="s">
        <v>31</v>
      </c>
      <c r="G29" s="705"/>
      <c r="H29" s="705"/>
      <c r="I29" s="705"/>
      <c r="J29" s="705"/>
      <c r="K29" s="705"/>
      <c r="L29" s="705"/>
      <c r="M29" s="705"/>
      <c r="N29" s="705"/>
      <c r="O29" s="705"/>
      <c r="P29" s="705"/>
      <c r="Q29" s="705"/>
      <c r="R29" s="705"/>
      <c r="S29" s="705"/>
      <c r="T29" s="705"/>
      <c r="U29" s="705"/>
      <c r="V29" s="705"/>
      <c r="W29" s="705"/>
      <c r="X29" s="705"/>
      <c r="Y29" s="705"/>
      <c r="Z29" s="705"/>
      <c r="AA29" s="705"/>
      <c r="AB29" s="706"/>
      <c r="AC29" s="20"/>
      <c r="AD29" s="507"/>
      <c r="AE29" s="581">
        <v>30</v>
      </c>
      <c r="AF29" s="609"/>
      <c r="AG29" s="609"/>
      <c r="AH29" s="609"/>
      <c r="AI29" s="609"/>
      <c r="AJ29" s="582"/>
      <c r="AK29" s="20"/>
      <c r="AL29" s="619"/>
      <c r="AM29" s="21" t="s">
        <v>68</v>
      </c>
      <c r="AN29" s="22"/>
      <c r="AO29" s="22"/>
      <c r="AP29" s="22"/>
      <c r="AQ29" s="22"/>
      <c r="AR29" s="23"/>
      <c r="AS29" s="654">
        <v>144</v>
      </c>
      <c r="AT29" s="655"/>
      <c r="AU29" s="655"/>
      <c r="AV29" s="656"/>
      <c r="AW29" s="20"/>
      <c r="AX29" s="20"/>
      <c r="AY29" s="20"/>
      <c r="AZ29" s="20"/>
      <c r="BA29" s="20"/>
      <c r="BB29" s="20"/>
    </row>
    <row r="30" spans="1:54" ht="18.75" customHeight="1" x14ac:dyDescent="0.15">
      <c r="A30" s="678" t="s">
        <v>28</v>
      </c>
      <c r="B30" s="678"/>
      <c r="C30" s="678"/>
      <c r="D30" s="678"/>
      <c r="E30" s="678"/>
      <c r="F30" s="710" t="s">
        <v>35</v>
      </c>
      <c r="G30" s="711"/>
      <c r="H30" s="711"/>
      <c r="I30" s="711"/>
      <c r="J30" s="711"/>
      <c r="K30" s="711"/>
      <c r="L30" s="711"/>
      <c r="M30" s="711"/>
      <c r="N30" s="711"/>
      <c r="O30" s="711"/>
      <c r="P30" s="711"/>
      <c r="Q30" s="711"/>
      <c r="R30" s="711"/>
      <c r="S30" s="711"/>
      <c r="T30" s="711"/>
      <c r="U30" s="711"/>
      <c r="V30" s="711"/>
      <c r="W30" s="711"/>
      <c r="X30" s="711"/>
      <c r="Y30" s="711"/>
      <c r="Z30" s="711"/>
      <c r="AA30" s="711"/>
      <c r="AB30" s="712"/>
      <c r="AC30" s="20"/>
      <c r="AD30" s="620" t="s">
        <v>56</v>
      </c>
      <c r="AE30" s="713" t="s">
        <v>66</v>
      </c>
      <c r="AF30" s="714"/>
      <c r="AG30" s="714"/>
      <c r="AH30" s="714"/>
      <c r="AI30" s="714"/>
      <c r="AJ30" s="715"/>
      <c r="AK30" s="20"/>
      <c r="AL30" s="619"/>
      <c r="AM30" s="660" t="s">
        <v>69</v>
      </c>
      <c r="AN30" s="661"/>
      <c r="AO30" s="661"/>
      <c r="AP30" s="661"/>
      <c r="AQ30" s="661"/>
      <c r="AR30" s="662"/>
      <c r="AS30" s="663">
        <v>680</v>
      </c>
      <c r="AT30" s="664"/>
      <c r="AU30" s="664"/>
      <c r="AV30" s="665"/>
      <c r="AW30" s="20"/>
      <c r="AX30" s="20"/>
      <c r="AY30" s="20"/>
      <c r="AZ30" s="20"/>
      <c r="BA30" s="20"/>
      <c r="BB30" s="20"/>
    </row>
    <row r="31" spans="1:54" ht="18.75" customHeight="1" x14ac:dyDescent="0.15">
      <c r="A31" s="678" t="s">
        <v>29</v>
      </c>
      <c r="B31" s="678"/>
      <c r="C31" s="678"/>
      <c r="D31" s="678"/>
      <c r="E31" s="678"/>
      <c r="F31" s="710" t="s">
        <v>32</v>
      </c>
      <c r="G31" s="711"/>
      <c r="H31" s="711"/>
      <c r="I31" s="711"/>
      <c r="J31" s="711"/>
      <c r="K31" s="711"/>
      <c r="L31" s="711"/>
      <c r="M31" s="711"/>
      <c r="N31" s="711"/>
      <c r="O31" s="711"/>
      <c r="P31" s="711"/>
      <c r="Q31" s="711"/>
      <c r="R31" s="711"/>
      <c r="S31" s="711"/>
      <c r="T31" s="711"/>
      <c r="U31" s="711"/>
      <c r="V31" s="711"/>
      <c r="W31" s="711"/>
      <c r="X31" s="711"/>
      <c r="Y31" s="711"/>
      <c r="Z31" s="711"/>
      <c r="AA31" s="711"/>
      <c r="AB31" s="712"/>
      <c r="AC31" s="20"/>
      <c r="AD31" s="507"/>
      <c r="AE31" s="716" t="s">
        <v>67</v>
      </c>
      <c r="AF31" s="717"/>
      <c r="AG31" s="717"/>
      <c r="AH31" s="717"/>
      <c r="AI31" s="717"/>
      <c r="AJ31" s="718"/>
      <c r="AK31" s="20"/>
      <c r="AL31" s="620"/>
      <c r="AM31" s="642" t="s">
        <v>70</v>
      </c>
      <c r="AN31" s="643"/>
      <c r="AO31" s="643"/>
      <c r="AP31" s="643"/>
      <c r="AQ31" s="643"/>
      <c r="AR31" s="644"/>
      <c r="AS31" s="657">
        <v>1280</v>
      </c>
      <c r="AT31" s="658"/>
      <c r="AU31" s="658"/>
      <c r="AV31" s="659"/>
      <c r="AW31" s="20"/>
      <c r="AX31" s="20"/>
      <c r="AY31" s="20"/>
      <c r="AZ31" s="20"/>
      <c r="BA31" s="20"/>
      <c r="BB31" s="20"/>
    </row>
    <row r="32" spans="1:54" ht="18.75" customHeight="1" x14ac:dyDescent="0.15">
      <c r="A32" s="674" t="s">
        <v>30</v>
      </c>
      <c r="B32" s="674"/>
      <c r="C32" s="674"/>
      <c r="D32" s="674"/>
      <c r="E32" s="674"/>
      <c r="F32" s="707" t="s">
        <v>33</v>
      </c>
      <c r="G32" s="708"/>
      <c r="H32" s="708"/>
      <c r="I32" s="708"/>
      <c r="J32" s="708"/>
      <c r="K32" s="708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9"/>
      <c r="AC32" s="20"/>
      <c r="AD32" s="507"/>
      <c r="AE32" s="581">
        <v>246</v>
      </c>
      <c r="AF32" s="609"/>
      <c r="AG32" s="609"/>
      <c r="AH32" s="609"/>
      <c r="AI32" s="609"/>
      <c r="AJ32" s="582"/>
      <c r="AM32" s="20"/>
      <c r="AN32" s="20"/>
      <c r="AO32" s="20"/>
      <c r="AP32" s="20"/>
      <c r="AQ32" s="20"/>
      <c r="AR32" s="20"/>
    </row>
    <row r="33" spans="31:48" ht="18.75" customHeight="1" x14ac:dyDescent="0.15">
      <c r="AE33" s="24"/>
      <c r="AF33" s="24"/>
      <c r="AG33" s="24"/>
      <c r="AH33" s="24"/>
      <c r="AI33" s="24"/>
      <c r="AJ33" s="24"/>
      <c r="AM33" s="20"/>
      <c r="AN33" s="20"/>
      <c r="AO33" s="20"/>
      <c r="AP33" s="20"/>
      <c r="AQ33" s="20"/>
      <c r="AR33" s="20"/>
    </row>
    <row r="34" spans="31:48" ht="18.75" customHeight="1" x14ac:dyDescent="0.15">
      <c r="AE34" s="20"/>
      <c r="AF34" s="20"/>
      <c r="AG34" s="20"/>
      <c r="AH34" s="20"/>
      <c r="AI34" s="20"/>
      <c r="AJ34" s="20"/>
      <c r="AM34" s="20"/>
      <c r="AN34" s="20"/>
      <c r="AO34" s="20"/>
      <c r="AP34" s="20"/>
      <c r="AQ34" s="20"/>
      <c r="AR34" s="20"/>
      <c r="AS34" s="25"/>
    </row>
    <row r="36" spans="31:48" x14ac:dyDescent="0.35">
      <c r="AM36" s="26"/>
      <c r="AN36" s="26"/>
      <c r="AO36" s="26"/>
      <c r="AP36" s="26"/>
      <c r="AQ36" s="26"/>
      <c r="AR36" s="26"/>
      <c r="AS36" s="26"/>
      <c r="AT36" s="26"/>
      <c r="AU36" s="26"/>
      <c r="AV36" s="26"/>
    </row>
    <row r="37" spans="31:48" x14ac:dyDescent="0.15">
      <c r="AM37" s="27"/>
      <c r="AN37" s="27"/>
      <c r="AO37" s="27"/>
      <c r="AP37" s="27"/>
      <c r="AQ37" s="27"/>
      <c r="AR37" s="27"/>
      <c r="AS37" s="27"/>
      <c r="AT37" s="27"/>
      <c r="AU37" s="27"/>
      <c r="AV37" s="27"/>
    </row>
    <row r="39" spans="31:48" x14ac:dyDescent="0.15">
      <c r="AM39" s="20"/>
      <c r="AN39" s="20"/>
      <c r="AO39" s="20"/>
      <c r="AP39" s="20"/>
      <c r="AQ39" s="20"/>
      <c r="AR39" s="20"/>
      <c r="AS39" s="20"/>
      <c r="AT39" s="20"/>
      <c r="AU39" s="20"/>
      <c r="AV39" s="20"/>
    </row>
  </sheetData>
  <mergeCells count="200">
    <mergeCell ref="A32:E32"/>
    <mergeCell ref="F32:AB32"/>
    <mergeCell ref="AE32:AJ32"/>
    <mergeCell ref="A30:E30"/>
    <mergeCell ref="F30:AB30"/>
    <mergeCell ref="AD30:AD32"/>
    <mergeCell ref="AE30:AJ30"/>
    <mergeCell ref="AM30:AR30"/>
    <mergeCell ref="AS30:AV30"/>
    <mergeCell ref="A31:E31"/>
    <mergeCell ref="F31:AB31"/>
    <mergeCell ref="AE31:AJ31"/>
    <mergeCell ref="AM31:AR31"/>
    <mergeCell ref="A28:E28"/>
    <mergeCell ref="F28:AB28"/>
    <mergeCell ref="AD28:AD29"/>
    <mergeCell ref="AE28:AJ28"/>
    <mergeCell ref="AL28:AL31"/>
    <mergeCell ref="AM28:AV28"/>
    <mergeCell ref="A29:E29"/>
    <mergeCell ref="F29:AB29"/>
    <mergeCell ref="AE29:AJ29"/>
    <mergeCell ref="AS29:AV29"/>
    <mergeCell ref="AS31:AV31"/>
    <mergeCell ref="AS25:AV25"/>
    <mergeCell ref="E26:H26"/>
    <mergeCell ref="M26:P26"/>
    <mergeCell ref="Q26:T26"/>
    <mergeCell ref="AK26:AN26"/>
    <mergeCell ref="AO26:AR26"/>
    <mergeCell ref="AS26:AV26"/>
    <mergeCell ref="AS23:AV23"/>
    <mergeCell ref="E24:H24"/>
    <mergeCell ref="M24:P24"/>
    <mergeCell ref="Q24:T24"/>
    <mergeCell ref="AK24:AN24"/>
    <mergeCell ref="AO24:AR24"/>
    <mergeCell ref="AS24:AV24"/>
    <mergeCell ref="X23:Z26"/>
    <mergeCell ref="AA23:AC26"/>
    <mergeCell ref="AD23:AF26"/>
    <mergeCell ref="AG23:AJ26"/>
    <mergeCell ref="AK23:AN23"/>
    <mergeCell ref="AO23:AR23"/>
    <mergeCell ref="AK25:AN25"/>
    <mergeCell ref="AO25:AR25"/>
    <mergeCell ref="A23:D26"/>
    <mergeCell ref="E23:H23"/>
    <mergeCell ref="I23:L26"/>
    <mergeCell ref="M23:P23"/>
    <mergeCell ref="Q23:T23"/>
    <mergeCell ref="U23:W26"/>
    <mergeCell ref="E25:H25"/>
    <mergeCell ref="M25:P25"/>
    <mergeCell ref="Q25:T25"/>
    <mergeCell ref="AS21:AV21"/>
    <mergeCell ref="E22:H22"/>
    <mergeCell ref="M22:P22"/>
    <mergeCell ref="Q22:T22"/>
    <mergeCell ref="AK22:AN22"/>
    <mergeCell ref="AO22:AR22"/>
    <mergeCell ref="AS22:AV22"/>
    <mergeCell ref="AS19:AV19"/>
    <mergeCell ref="E20:H20"/>
    <mergeCell ref="M20:P20"/>
    <mergeCell ref="Q20:T20"/>
    <mergeCell ref="AK20:AN20"/>
    <mergeCell ref="AO20:AR20"/>
    <mergeCell ref="AS20:AV20"/>
    <mergeCell ref="X19:Z22"/>
    <mergeCell ref="AA19:AC22"/>
    <mergeCell ref="AD19:AF22"/>
    <mergeCell ref="AG19:AJ22"/>
    <mergeCell ref="AK19:AN19"/>
    <mergeCell ref="AO19:AR19"/>
    <mergeCell ref="AK21:AN21"/>
    <mergeCell ref="AO21:AR21"/>
    <mergeCell ref="A19:D22"/>
    <mergeCell ref="E19:H19"/>
    <mergeCell ref="I19:L22"/>
    <mergeCell ref="M19:P19"/>
    <mergeCell ref="Q19:T19"/>
    <mergeCell ref="U19:W22"/>
    <mergeCell ref="E21:H21"/>
    <mergeCell ref="M21:P21"/>
    <mergeCell ref="Q21:T21"/>
    <mergeCell ref="AS17:AV17"/>
    <mergeCell ref="E18:H18"/>
    <mergeCell ref="M18:P18"/>
    <mergeCell ref="Q18:T18"/>
    <mergeCell ref="AK18:AN18"/>
    <mergeCell ref="AO18:AR18"/>
    <mergeCell ref="AS18:AV18"/>
    <mergeCell ref="AS15:AV15"/>
    <mergeCell ref="E16:H16"/>
    <mergeCell ref="M16:P16"/>
    <mergeCell ref="Q16:T16"/>
    <mergeCell ref="AK16:AN16"/>
    <mergeCell ref="AO16:AR16"/>
    <mergeCell ref="AS16:AV16"/>
    <mergeCell ref="X15:Z18"/>
    <mergeCell ref="AA15:AC18"/>
    <mergeCell ref="AD15:AF18"/>
    <mergeCell ref="AG15:AJ18"/>
    <mergeCell ref="AK15:AN15"/>
    <mergeCell ref="AO15:AR15"/>
    <mergeCell ref="AK17:AN17"/>
    <mergeCell ref="AO17:AR17"/>
    <mergeCell ref="A15:D18"/>
    <mergeCell ref="E15:H15"/>
    <mergeCell ref="I15:L18"/>
    <mergeCell ref="M15:P15"/>
    <mergeCell ref="Q15:T15"/>
    <mergeCell ref="U15:W18"/>
    <mergeCell ref="E17:H17"/>
    <mergeCell ref="M17:P17"/>
    <mergeCell ref="Q17:T17"/>
    <mergeCell ref="E12:H12"/>
    <mergeCell ref="M12:P12"/>
    <mergeCell ref="Q12:T12"/>
    <mergeCell ref="AK12:AN12"/>
    <mergeCell ref="AO12:AR12"/>
    <mergeCell ref="AS12:AV12"/>
    <mergeCell ref="X11:Z14"/>
    <mergeCell ref="AA11:AC14"/>
    <mergeCell ref="AD11:AF14"/>
    <mergeCell ref="AG11:AJ14"/>
    <mergeCell ref="AK11:AN11"/>
    <mergeCell ref="AO11:AR11"/>
    <mergeCell ref="AK13:AN13"/>
    <mergeCell ref="AO13:AR13"/>
    <mergeCell ref="AS10:AV10"/>
    <mergeCell ref="E9:H9"/>
    <mergeCell ref="M9:P9"/>
    <mergeCell ref="Q9:T9"/>
    <mergeCell ref="AK9:AN9"/>
    <mergeCell ref="AO9:AR9"/>
    <mergeCell ref="AS9:AV9"/>
    <mergeCell ref="A11:D14"/>
    <mergeCell ref="E11:H11"/>
    <mergeCell ref="I11:L14"/>
    <mergeCell ref="M11:P11"/>
    <mergeCell ref="Q11:T11"/>
    <mergeCell ref="U11:W14"/>
    <mergeCell ref="E13:H13"/>
    <mergeCell ref="M13:P13"/>
    <mergeCell ref="Q13:T13"/>
    <mergeCell ref="AS13:AV13"/>
    <mergeCell ref="E14:H14"/>
    <mergeCell ref="M14:P14"/>
    <mergeCell ref="Q14:T14"/>
    <mergeCell ref="AK14:AN14"/>
    <mergeCell ref="AO14:AR14"/>
    <mergeCell ref="AS14:AV14"/>
    <mergeCell ref="AS11:AV11"/>
    <mergeCell ref="A7:D10"/>
    <mergeCell ref="E7:H7"/>
    <mergeCell ref="I7:L10"/>
    <mergeCell ref="M7:P7"/>
    <mergeCell ref="Q7:T7"/>
    <mergeCell ref="AO7:AR7"/>
    <mergeCell ref="AS7:AV7"/>
    <mergeCell ref="E8:H8"/>
    <mergeCell ref="M8:P8"/>
    <mergeCell ref="Q8:T8"/>
    <mergeCell ref="AK8:AN8"/>
    <mergeCell ref="AO8:AR8"/>
    <mergeCell ref="AS8:AV8"/>
    <mergeCell ref="U7:W10"/>
    <mergeCell ref="X7:Z10"/>
    <mergeCell ref="AA7:AC10"/>
    <mergeCell ref="AD7:AF10"/>
    <mergeCell ref="AG7:AJ10"/>
    <mergeCell ref="AK7:AN7"/>
    <mergeCell ref="E10:H10"/>
    <mergeCell ref="M10:P10"/>
    <mergeCell ref="Q10:T10"/>
    <mergeCell ref="AK10:AN10"/>
    <mergeCell ref="AO10:AR10"/>
    <mergeCell ref="AA5:AC5"/>
    <mergeCell ref="AD5:AF5"/>
    <mergeCell ref="AG5:AJ6"/>
    <mergeCell ref="AK5:AN6"/>
    <mergeCell ref="AO5:AR6"/>
    <mergeCell ref="AS5:AV6"/>
    <mergeCell ref="A1:AV2"/>
    <mergeCell ref="A3:AL4"/>
    <mergeCell ref="AN4:AV4"/>
    <mergeCell ref="A5:D6"/>
    <mergeCell ref="E5:H6"/>
    <mergeCell ref="I5:L5"/>
    <mergeCell ref="M5:P6"/>
    <mergeCell ref="Q5:T6"/>
    <mergeCell ref="U5:W5"/>
    <mergeCell ref="X5:Z5"/>
    <mergeCell ref="I6:L6"/>
    <mergeCell ref="U6:W6"/>
    <mergeCell ref="X6:Z6"/>
    <mergeCell ref="AA6:AC6"/>
    <mergeCell ref="AD6:AF6"/>
  </mergeCells>
  <phoneticPr fontId="2"/>
  <pageMargins left="0.51181102362204722" right="0.31496062992125984" top="0.74803149606299213" bottom="0.55118110236220474" header="0.31496062992125984" footer="0.31496062992125984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8B3-EC12-424D-A4D5-57AB3EC8BA39}">
  <sheetPr>
    <pageSetUpPr fitToPage="1"/>
  </sheetPr>
  <dimension ref="A1:BB39"/>
  <sheetViews>
    <sheetView zoomScale="110" zoomScaleNormal="110" workbookViewId="0">
      <selection activeCell="Q7" sqref="Q7:T7"/>
    </sheetView>
  </sheetViews>
  <sheetFormatPr defaultColWidth="9" defaultRowHeight="16.5" x14ac:dyDescent="0.15"/>
  <cols>
    <col min="1" max="20" width="2.875" style="17" customWidth="1"/>
    <col min="21" max="36" width="4.125" style="17" customWidth="1"/>
    <col min="37" max="48" width="2.875" style="17" customWidth="1"/>
    <col min="49" max="139" width="3.5" style="17" customWidth="1"/>
    <col min="140" max="16384" width="9" style="17"/>
  </cols>
  <sheetData>
    <row r="1" spans="1:49" ht="12" customHeight="1" x14ac:dyDescent="0.15">
      <c r="A1" s="445" t="s">
        <v>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445"/>
      <c r="AU1" s="445"/>
      <c r="AV1" s="445"/>
      <c r="AW1" s="16"/>
    </row>
    <row r="2" spans="1:49" ht="12" customHeight="1" x14ac:dyDescent="0.1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16"/>
    </row>
    <row r="3" spans="1:49" ht="16.5" customHeight="1" x14ac:dyDescent="0.15">
      <c r="A3" s="446" t="s">
        <v>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18"/>
      <c r="AN3" s="18"/>
      <c r="AO3" s="18"/>
      <c r="AP3" s="18"/>
      <c r="AQ3" s="18"/>
      <c r="AR3" s="18"/>
      <c r="AS3" s="18"/>
      <c r="AT3" s="18"/>
      <c r="AU3" s="18"/>
      <c r="AV3" s="18"/>
    </row>
    <row r="4" spans="1:49" ht="16.5" customHeight="1" x14ac:dyDescent="0.15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18"/>
      <c r="AN4" s="448" t="s">
        <v>76</v>
      </c>
      <c r="AO4" s="448"/>
      <c r="AP4" s="448"/>
      <c r="AQ4" s="448"/>
      <c r="AR4" s="448"/>
      <c r="AS4" s="448"/>
      <c r="AT4" s="448"/>
      <c r="AU4" s="448"/>
      <c r="AV4" s="448"/>
    </row>
    <row r="5" spans="1:49" ht="21.75" customHeight="1" x14ac:dyDescent="0.15">
      <c r="A5" s="507" t="s">
        <v>0</v>
      </c>
      <c r="B5" s="507"/>
      <c r="C5" s="507"/>
      <c r="D5" s="507"/>
      <c r="E5" s="507" t="s">
        <v>25</v>
      </c>
      <c r="F5" s="507"/>
      <c r="G5" s="507"/>
      <c r="H5" s="507"/>
      <c r="I5" s="510" t="s">
        <v>19</v>
      </c>
      <c r="J5" s="511"/>
      <c r="K5" s="511"/>
      <c r="L5" s="512"/>
      <c r="M5" s="507" t="s">
        <v>2</v>
      </c>
      <c r="N5" s="507"/>
      <c r="O5" s="507"/>
      <c r="P5" s="507"/>
      <c r="Q5" s="507" t="s">
        <v>3</v>
      </c>
      <c r="R5" s="507"/>
      <c r="S5" s="507"/>
      <c r="T5" s="507"/>
      <c r="U5" s="507" t="s">
        <v>20</v>
      </c>
      <c r="V5" s="507"/>
      <c r="W5" s="507"/>
      <c r="X5" s="507" t="s">
        <v>21</v>
      </c>
      <c r="Y5" s="507"/>
      <c r="Z5" s="507"/>
      <c r="AA5" s="507" t="s">
        <v>22</v>
      </c>
      <c r="AB5" s="507"/>
      <c r="AC5" s="507"/>
      <c r="AD5" s="525" t="s">
        <v>36</v>
      </c>
      <c r="AE5" s="527"/>
      <c r="AF5" s="526"/>
      <c r="AG5" s="525" t="s">
        <v>18</v>
      </c>
      <c r="AH5" s="527"/>
      <c r="AI5" s="527"/>
      <c r="AJ5" s="526"/>
      <c r="AK5" s="513" t="s">
        <v>73</v>
      </c>
      <c r="AL5" s="514"/>
      <c r="AM5" s="514"/>
      <c r="AN5" s="515"/>
      <c r="AO5" s="513" t="s">
        <v>74</v>
      </c>
      <c r="AP5" s="514"/>
      <c r="AQ5" s="514"/>
      <c r="AR5" s="515"/>
      <c r="AS5" s="513" t="s">
        <v>75</v>
      </c>
      <c r="AT5" s="514"/>
      <c r="AU5" s="514"/>
      <c r="AV5" s="515"/>
    </row>
    <row r="6" spans="1:49" ht="35.25" customHeight="1" thickBot="1" x14ac:dyDescent="0.2">
      <c r="A6" s="509"/>
      <c r="B6" s="509"/>
      <c r="C6" s="509"/>
      <c r="D6" s="509"/>
      <c r="E6" s="509"/>
      <c r="F6" s="509"/>
      <c r="G6" s="509"/>
      <c r="H6" s="509"/>
      <c r="I6" s="509" t="s">
        <v>7</v>
      </c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667" t="s">
        <v>4</v>
      </c>
      <c r="V6" s="509"/>
      <c r="W6" s="509"/>
      <c r="X6" s="667" t="s">
        <v>6</v>
      </c>
      <c r="Y6" s="509"/>
      <c r="Z6" s="509"/>
      <c r="AA6" s="667" t="s">
        <v>50</v>
      </c>
      <c r="AB6" s="509"/>
      <c r="AC6" s="509"/>
      <c r="AD6" s="668" t="s">
        <v>51</v>
      </c>
      <c r="AE6" s="682"/>
      <c r="AF6" s="669"/>
      <c r="AG6" s="530"/>
      <c r="AH6" s="531"/>
      <c r="AI6" s="531"/>
      <c r="AJ6" s="532"/>
      <c r="AK6" s="519"/>
      <c r="AL6" s="520"/>
      <c r="AM6" s="520"/>
      <c r="AN6" s="521"/>
      <c r="AO6" s="516"/>
      <c r="AP6" s="517"/>
      <c r="AQ6" s="517"/>
      <c r="AR6" s="518"/>
      <c r="AS6" s="516"/>
      <c r="AT6" s="517"/>
      <c r="AU6" s="517"/>
      <c r="AV6" s="518"/>
    </row>
    <row r="7" spans="1:49" ht="18.75" customHeight="1" thickTop="1" x14ac:dyDescent="0.15">
      <c r="A7" s="533" t="s">
        <v>62</v>
      </c>
      <c r="B7" s="534"/>
      <c r="C7" s="534"/>
      <c r="D7" s="535"/>
      <c r="E7" s="542" t="s">
        <v>14</v>
      </c>
      <c r="F7" s="542"/>
      <c r="G7" s="542"/>
      <c r="H7" s="542"/>
      <c r="I7" s="533">
        <v>644</v>
      </c>
      <c r="J7" s="534"/>
      <c r="K7" s="534"/>
      <c r="L7" s="535"/>
      <c r="M7" s="542">
        <v>300</v>
      </c>
      <c r="N7" s="542"/>
      <c r="O7" s="542"/>
      <c r="P7" s="542"/>
      <c r="Q7" s="544">
        <v>820</v>
      </c>
      <c r="R7" s="544"/>
      <c r="S7" s="544"/>
      <c r="T7" s="544"/>
      <c r="U7" s="533">
        <v>12</v>
      </c>
      <c r="V7" s="534"/>
      <c r="W7" s="535"/>
      <c r="X7" s="533">
        <v>23</v>
      </c>
      <c r="Y7" s="534"/>
      <c r="Z7" s="535"/>
      <c r="AA7" s="533">
        <v>46</v>
      </c>
      <c r="AB7" s="534"/>
      <c r="AC7" s="535"/>
      <c r="AD7" s="533">
        <v>14</v>
      </c>
      <c r="AE7" s="534"/>
      <c r="AF7" s="535"/>
      <c r="AG7" s="569" t="s">
        <v>57</v>
      </c>
      <c r="AH7" s="570"/>
      <c r="AI7" s="570"/>
      <c r="AJ7" s="571"/>
      <c r="AK7" s="577">
        <f>ROUND((I7+U7+X7+AA7+AD7)*8.3%,0)+(I7+U7+X7+AA7+AD7)+(M7+Q7)</f>
        <v>1920</v>
      </c>
      <c r="AL7" s="578"/>
      <c r="AM7" s="578"/>
      <c r="AN7" s="579"/>
      <c r="AO7" s="563">
        <f t="shared" ref="AO7:AO26" si="0">(AK7-Q7-M7)*2+(Q7+M7)</f>
        <v>2720</v>
      </c>
      <c r="AP7" s="564"/>
      <c r="AQ7" s="564"/>
      <c r="AR7" s="565"/>
      <c r="AS7" s="563">
        <f t="shared" ref="AS7:AS26" si="1">(AK7-M7-Q7)*3+(M7+Q7)</f>
        <v>3520</v>
      </c>
      <c r="AT7" s="564"/>
      <c r="AU7" s="564"/>
      <c r="AV7" s="565"/>
    </row>
    <row r="8" spans="1:49" ht="18.75" customHeight="1" x14ac:dyDescent="0.15">
      <c r="A8" s="536"/>
      <c r="B8" s="537"/>
      <c r="C8" s="537"/>
      <c r="D8" s="538"/>
      <c r="E8" s="545" t="s">
        <v>15</v>
      </c>
      <c r="F8" s="546"/>
      <c r="G8" s="546"/>
      <c r="H8" s="547"/>
      <c r="I8" s="536"/>
      <c r="J8" s="537"/>
      <c r="K8" s="537"/>
      <c r="L8" s="538"/>
      <c r="M8" s="545">
        <v>390</v>
      </c>
      <c r="N8" s="546"/>
      <c r="O8" s="546"/>
      <c r="P8" s="547"/>
      <c r="Q8" s="548">
        <v>820</v>
      </c>
      <c r="R8" s="549"/>
      <c r="S8" s="549"/>
      <c r="T8" s="550"/>
      <c r="U8" s="536"/>
      <c r="V8" s="537"/>
      <c r="W8" s="538"/>
      <c r="X8" s="536"/>
      <c r="Y8" s="537"/>
      <c r="Z8" s="538"/>
      <c r="AA8" s="536"/>
      <c r="AB8" s="537"/>
      <c r="AC8" s="538"/>
      <c r="AD8" s="536"/>
      <c r="AE8" s="537"/>
      <c r="AF8" s="538"/>
      <c r="AG8" s="293"/>
      <c r="AH8" s="572"/>
      <c r="AI8" s="572"/>
      <c r="AJ8" s="573"/>
      <c r="AK8" s="566">
        <f>ROUND((I7+U7+X7+AA7+AD7)*8.3%,0)+(I7+U7+X7+AA7+AD7)+(M8+Q8)</f>
        <v>2010</v>
      </c>
      <c r="AL8" s="567"/>
      <c r="AM8" s="567"/>
      <c r="AN8" s="568"/>
      <c r="AO8" s="548">
        <f t="shared" si="0"/>
        <v>2810</v>
      </c>
      <c r="AP8" s="549"/>
      <c r="AQ8" s="549"/>
      <c r="AR8" s="550"/>
      <c r="AS8" s="548">
        <f t="shared" si="1"/>
        <v>3610</v>
      </c>
      <c r="AT8" s="549"/>
      <c r="AU8" s="549"/>
      <c r="AV8" s="550"/>
    </row>
    <row r="9" spans="1:49" ht="18.75" customHeight="1" x14ac:dyDescent="0.15">
      <c r="A9" s="536"/>
      <c r="B9" s="537"/>
      <c r="C9" s="537"/>
      <c r="D9" s="538"/>
      <c r="E9" s="545" t="s">
        <v>16</v>
      </c>
      <c r="F9" s="546"/>
      <c r="G9" s="546"/>
      <c r="H9" s="547"/>
      <c r="I9" s="536"/>
      <c r="J9" s="537"/>
      <c r="K9" s="537"/>
      <c r="L9" s="538"/>
      <c r="M9" s="545">
        <v>650</v>
      </c>
      <c r="N9" s="546"/>
      <c r="O9" s="546"/>
      <c r="P9" s="547"/>
      <c r="Q9" s="548">
        <v>1310</v>
      </c>
      <c r="R9" s="549"/>
      <c r="S9" s="549"/>
      <c r="T9" s="550"/>
      <c r="U9" s="536"/>
      <c r="V9" s="537"/>
      <c r="W9" s="538"/>
      <c r="X9" s="536"/>
      <c r="Y9" s="537"/>
      <c r="Z9" s="538"/>
      <c r="AA9" s="536"/>
      <c r="AB9" s="537"/>
      <c r="AC9" s="538"/>
      <c r="AD9" s="536"/>
      <c r="AE9" s="537"/>
      <c r="AF9" s="538"/>
      <c r="AG9" s="293"/>
      <c r="AH9" s="572"/>
      <c r="AI9" s="572"/>
      <c r="AJ9" s="573"/>
      <c r="AK9" s="566">
        <f>ROUND((I7+U7+X7+AA7+AD7)*8.3%,0)+(I7+U7+X7+AA7+AD7)+(M9+Q9)</f>
        <v>2760</v>
      </c>
      <c r="AL9" s="567"/>
      <c r="AM9" s="567"/>
      <c r="AN9" s="568"/>
      <c r="AO9" s="548">
        <f t="shared" si="0"/>
        <v>3560</v>
      </c>
      <c r="AP9" s="549"/>
      <c r="AQ9" s="549"/>
      <c r="AR9" s="550"/>
      <c r="AS9" s="548">
        <f t="shared" si="1"/>
        <v>4360</v>
      </c>
      <c r="AT9" s="549"/>
      <c r="AU9" s="549"/>
      <c r="AV9" s="550"/>
    </row>
    <row r="10" spans="1:49" ht="18.75" customHeight="1" thickBot="1" x14ac:dyDescent="0.2">
      <c r="A10" s="539"/>
      <c r="B10" s="540"/>
      <c r="C10" s="540"/>
      <c r="D10" s="541"/>
      <c r="E10" s="551" t="s">
        <v>17</v>
      </c>
      <c r="F10" s="552"/>
      <c r="G10" s="552"/>
      <c r="H10" s="553"/>
      <c r="I10" s="539"/>
      <c r="J10" s="540"/>
      <c r="K10" s="540"/>
      <c r="L10" s="541"/>
      <c r="M10" s="587">
        <v>1380</v>
      </c>
      <c r="N10" s="588"/>
      <c r="O10" s="588"/>
      <c r="P10" s="589"/>
      <c r="Q10" s="587">
        <v>1970</v>
      </c>
      <c r="R10" s="588"/>
      <c r="S10" s="588"/>
      <c r="T10" s="589"/>
      <c r="U10" s="539"/>
      <c r="V10" s="540"/>
      <c r="W10" s="541"/>
      <c r="X10" s="539"/>
      <c r="Y10" s="540"/>
      <c r="Z10" s="541"/>
      <c r="AA10" s="539"/>
      <c r="AB10" s="540"/>
      <c r="AC10" s="541"/>
      <c r="AD10" s="539"/>
      <c r="AE10" s="540"/>
      <c r="AF10" s="541"/>
      <c r="AG10" s="574"/>
      <c r="AH10" s="575"/>
      <c r="AI10" s="575"/>
      <c r="AJ10" s="576"/>
      <c r="AK10" s="560">
        <f>ROUND((I7+U7+X7+AA7+AD7)*8.3%,0)+(I7+U7+X7+AA7+AD7)+(M10+Q10)</f>
        <v>4150</v>
      </c>
      <c r="AL10" s="561"/>
      <c r="AM10" s="561"/>
      <c r="AN10" s="562"/>
      <c r="AO10" s="554">
        <f t="shared" si="0"/>
        <v>4950</v>
      </c>
      <c r="AP10" s="555"/>
      <c r="AQ10" s="555"/>
      <c r="AR10" s="556"/>
      <c r="AS10" s="554">
        <f t="shared" si="1"/>
        <v>5750</v>
      </c>
      <c r="AT10" s="555"/>
      <c r="AU10" s="555"/>
      <c r="AV10" s="556"/>
    </row>
    <row r="11" spans="1:49" ht="18.75" customHeight="1" thickTop="1" x14ac:dyDescent="0.15">
      <c r="A11" s="533" t="s">
        <v>61</v>
      </c>
      <c r="B11" s="534"/>
      <c r="C11" s="534"/>
      <c r="D11" s="535"/>
      <c r="E11" s="543" t="s">
        <v>14</v>
      </c>
      <c r="F11" s="543"/>
      <c r="G11" s="543"/>
      <c r="H11" s="543"/>
      <c r="I11" s="533">
        <v>712</v>
      </c>
      <c r="J11" s="534"/>
      <c r="K11" s="534"/>
      <c r="L11" s="535"/>
      <c r="M11" s="543">
        <v>300</v>
      </c>
      <c r="N11" s="543"/>
      <c r="O11" s="543"/>
      <c r="P11" s="543"/>
      <c r="Q11" s="580">
        <v>820</v>
      </c>
      <c r="R11" s="580"/>
      <c r="S11" s="580"/>
      <c r="T11" s="580"/>
      <c r="U11" s="533">
        <v>12</v>
      </c>
      <c r="V11" s="534"/>
      <c r="W11" s="535"/>
      <c r="X11" s="533">
        <v>23</v>
      </c>
      <c r="Y11" s="534"/>
      <c r="Z11" s="535"/>
      <c r="AA11" s="533">
        <v>46</v>
      </c>
      <c r="AB11" s="534"/>
      <c r="AC11" s="535"/>
      <c r="AD11" s="533">
        <v>14</v>
      </c>
      <c r="AE11" s="534"/>
      <c r="AF11" s="535"/>
      <c r="AG11" s="569" t="s">
        <v>57</v>
      </c>
      <c r="AH11" s="570"/>
      <c r="AI11" s="570"/>
      <c r="AJ11" s="571"/>
      <c r="AK11" s="577">
        <f>ROUND((I11+U11+X11+AA11+AD11)*8.3%,0)+(I11+U11+X11+AA11+AD11)+(M11+Q11)</f>
        <v>1994</v>
      </c>
      <c r="AL11" s="578"/>
      <c r="AM11" s="578"/>
      <c r="AN11" s="579"/>
      <c r="AO11" s="563">
        <f t="shared" si="0"/>
        <v>2868</v>
      </c>
      <c r="AP11" s="564"/>
      <c r="AQ11" s="564"/>
      <c r="AR11" s="565"/>
      <c r="AS11" s="563">
        <f t="shared" si="1"/>
        <v>3742</v>
      </c>
      <c r="AT11" s="564"/>
      <c r="AU11" s="564"/>
      <c r="AV11" s="565"/>
    </row>
    <row r="12" spans="1:49" ht="18.75" customHeight="1" x14ac:dyDescent="0.15">
      <c r="A12" s="536"/>
      <c r="B12" s="537"/>
      <c r="C12" s="537"/>
      <c r="D12" s="538"/>
      <c r="E12" s="545" t="s">
        <v>15</v>
      </c>
      <c r="F12" s="546"/>
      <c r="G12" s="546"/>
      <c r="H12" s="547"/>
      <c r="I12" s="536"/>
      <c r="J12" s="537"/>
      <c r="K12" s="537"/>
      <c r="L12" s="538"/>
      <c r="M12" s="545">
        <v>390</v>
      </c>
      <c r="N12" s="546"/>
      <c r="O12" s="546"/>
      <c r="P12" s="547"/>
      <c r="Q12" s="548">
        <v>820</v>
      </c>
      <c r="R12" s="549"/>
      <c r="S12" s="549"/>
      <c r="T12" s="550"/>
      <c r="U12" s="536"/>
      <c r="V12" s="537"/>
      <c r="W12" s="538"/>
      <c r="X12" s="536"/>
      <c r="Y12" s="537"/>
      <c r="Z12" s="538"/>
      <c r="AA12" s="536"/>
      <c r="AB12" s="537"/>
      <c r="AC12" s="538"/>
      <c r="AD12" s="536"/>
      <c r="AE12" s="537"/>
      <c r="AF12" s="538"/>
      <c r="AG12" s="293"/>
      <c r="AH12" s="572"/>
      <c r="AI12" s="572"/>
      <c r="AJ12" s="573"/>
      <c r="AK12" s="566">
        <f>ROUND((I11+U11+X11+AA11+AD11)*8.3%,0)+(I11+U11+X11+AA11+AD11)+(M12+Q12)</f>
        <v>2084</v>
      </c>
      <c r="AL12" s="567"/>
      <c r="AM12" s="567"/>
      <c r="AN12" s="568"/>
      <c r="AO12" s="548">
        <f t="shared" si="0"/>
        <v>2958</v>
      </c>
      <c r="AP12" s="549"/>
      <c r="AQ12" s="549"/>
      <c r="AR12" s="550"/>
      <c r="AS12" s="548">
        <f t="shared" si="1"/>
        <v>3832</v>
      </c>
      <c r="AT12" s="549"/>
      <c r="AU12" s="549"/>
      <c r="AV12" s="550"/>
    </row>
    <row r="13" spans="1:49" ht="18.75" customHeight="1" x14ac:dyDescent="0.15">
      <c r="A13" s="536"/>
      <c r="B13" s="537"/>
      <c r="C13" s="537"/>
      <c r="D13" s="538"/>
      <c r="E13" s="545" t="s">
        <v>16</v>
      </c>
      <c r="F13" s="546"/>
      <c r="G13" s="546"/>
      <c r="H13" s="547"/>
      <c r="I13" s="536"/>
      <c r="J13" s="537"/>
      <c r="K13" s="537"/>
      <c r="L13" s="538"/>
      <c r="M13" s="545">
        <v>650</v>
      </c>
      <c r="N13" s="546"/>
      <c r="O13" s="546"/>
      <c r="P13" s="547"/>
      <c r="Q13" s="548">
        <v>1310</v>
      </c>
      <c r="R13" s="549"/>
      <c r="S13" s="549"/>
      <c r="T13" s="550"/>
      <c r="U13" s="536"/>
      <c r="V13" s="537"/>
      <c r="W13" s="538"/>
      <c r="X13" s="536"/>
      <c r="Y13" s="537"/>
      <c r="Z13" s="538"/>
      <c r="AA13" s="536"/>
      <c r="AB13" s="537"/>
      <c r="AC13" s="538"/>
      <c r="AD13" s="536"/>
      <c r="AE13" s="537"/>
      <c r="AF13" s="538"/>
      <c r="AG13" s="293"/>
      <c r="AH13" s="572"/>
      <c r="AI13" s="572"/>
      <c r="AJ13" s="573"/>
      <c r="AK13" s="566">
        <f>ROUND((I11+U11+X11+AA11+AD11)*8.3%,0)+(I11+U11+X11+AA11+AD11)+(M13+Q13)</f>
        <v>2834</v>
      </c>
      <c r="AL13" s="567"/>
      <c r="AM13" s="567"/>
      <c r="AN13" s="568"/>
      <c r="AO13" s="548">
        <f t="shared" si="0"/>
        <v>3708</v>
      </c>
      <c r="AP13" s="549"/>
      <c r="AQ13" s="549"/>
      <c r="AR13" s="550"/>
      <c r="AS13" s="548">
        <f t="shared" si="1"/>
        <v>4582</v>
      </c>
      <c r="AT13" s="549"/>
      <c r="AU13" s="549"/>
      <c r="AV13" s="550"/>
    </row>
    <row r="14" spans="1:49" ht="18.75" customHeight="1" thickBot="1" x14ac:dyDescent="0.2">
      <c r="A14" s="539"/>
      <c r="B14" s="540"/>
      <c r="C14" s="540"/>
      <c r="D14" s="541"/>
      <c r="E14" s="551" t="s">
        <v>17</v>
      </c>
      <c r="F14" s="552"/>
      <c r="G14" s="552"/>
      <c r="H14" s="553"/>
      <c r="I14" s="539"/>
      <c r="J14" s="540"/>
      <c r="K14" s="540"/>
      <c r="L14" s="541"/>
      <c r="M14" s="587">
        <v>1380</v>
      </c>
      <c r="N14" s="588"/>
      <c r="O14" s="588"/>
      <c r="P14" s="589"/>
      <c r="Q14" s="587">
        <v>1970</v>
      </c>
      <c r="R14" s="588"/>
      <c r="S14" s="588"/>
      <c r="T14" s="589"/>
      <c r="U14" s="539"/>
      <c r="V14" s="540"/>
      <c r="W14" s="541"/>
      <c r="X14" s="539"/>
      <c r="Y14" s="540"/>
      <c r="Z14" s="541"/>
      <c r="AA14" s="539"/>
      <c r="AB14" s="540"/>
      <c r="AC14" s="541"/>
      <c r="AD14" s="539"/>
      <c r="AE14" s="540"/>
      <c r="AF14" s="541"/>
      <c r="AG14" s="574"/>
      <c r="AH14" s="575"/>
      <c r="AI14" s="575"/>
      <c r="AJ14" s="576"/>
      <c r="AK14" s="560">
        <f>ROUND((I11+U11+X11+AA11+AD11)*8.3%,0)+(I11+U11+X11+AA11+AD11)+(M14+Q14)</f>
        <v>4224</v>
      </c>
      <c r="AL14" s="561"/>
      <c r="AM14" s="561"/>
      <c r="AN14" s="562"/>
      <c r="AO14" s="554">
        <f t="shared" si="0"/>
        <v>5098</v>
      </c>
      <c r="AP14" s="555"/>
      <c r="AQ14" s="555"/>
      <c r="AR14" s="556"/>
      <c r="AS14" s="554">
        <f t="shared" si="1"/>
        <v>5972</v>
      </c>
      <c r="AT14" s="555"/>
      <c r="AU14" s="555"/>
      <c r="AV14" s="556"/>
    </row>
    <row r="15" spans="1:49" ht="18.75" customHeight="1" thickTop="1" x14ac:dyDescent="0.15">
      <c r="A15" s="533" t="s">
        <v>60</v>
      </c>
      <c r="B15" s="534"/>
      <c r="C15" s="534"/>
      <c r="D15" s="535"/>
      <c r="E15" s="543" t="s">
        <v>14</v>
      </c>
      <c r="F15" s="543"/>
      <c r="G15" s="543"/>
      <c r="H15" s="543"/>
      <c r="I15" s="533">
        <v>785</v>
      </c>
      <c r="J15" s="534"/>
      <c r="K15" s="534"/>
      <c r="L15" s="535"/>
      <c r="M15" s="543">
        <v>300</v>
      </c>
      <c r="N15" s="543"/>
      <c r="O15" s="543"/>
      <c r="P15" s="543"/>
      <c r="Q15" s="580">
        <v>820</v>
      </c>
      <c r="R15" s="580"/>
      <c r="S15" s="580"/>
      <c r="T15" s="580"/>
      <c r="U15" s="533">
        <v>12</v>
      </c>
      <c r="V15" s="534"/>
      <c r="W15" s="535"/>
      <c r="X15" s="533">
        <v>23</v>
      </c>
      <c r="Y15" s="534"/>
      <c r="Z15" s="535"/>
      <c r="AA15" s="533">
        <v>46</v>
      </c>
      <c r="AB15" s="534"/>
      <c r="AC15" s="535"/>
      <c r="AD15" s="533">
        <v>14</v>
      </c>
      <c r="AE15" s="534"/>
      <c r="AF15" s="535"/>
      <c r="AG15" s="569" t="s">
        <v>57</v>
      </c>
      <c r="AH15" s="570"/>
      <c r="AI15" s="570"/>
      <c r="AJ15" s="571"/>
      <c r="AK15" s="577">
        <f>ROUND((I15+U15+X15+AA15+AD15)*8.3%,0)+(I15+U15+X15+AA15+AD15)+(M15+Q15)</f>
        <v>2073</v>
      </c>
      <c r="AL15" s="578"/>
      <c r="AM15" s="578"/>
      <c r="AN15" s="579"/>
      <c r="AO15" s="563">
        <f t="shared" si="0"/>
        <v>3026</v>
      </c>
      <c r="AP15" s="564"/>
      <c r="AQ15" s="564"/>
      <c r="AR15" s="565"/>
      <c r="AS15" s="563">
        <f t="shared" si="1"/>
        <v>3979</v>
      </c>
      <c r="AT15" s="564"/>
      <c r="AU15" s="564"/>
      <c r="AV15" s="565"/>
    </row>
    <row r="16" spans="1:49" ht="18.75" customHeight="1" x14ac:dyDescent="0.15">
      <c r="A16" s="536"/>
      <c r="B16" s="537"/>
      <c r="C16" s="537"/>
      <c r="D16" s="538"/>
      <c r="E16" s="545" t="s">
        <v>15</v>
      </c>
      <c r="F16" s="546"/>
      <c r="G16" s="546"/>
      <c r="H16" s="547"/>
      <c r="I16" s="536"/>
      <c r="J16" s="537"/>
      <c r="K16" s="537"/>
      <c r="L16" s="538"/>
      <c r="M16" s="545">
        <v>390</v>
      </c>
      <c r="N16" s="546"/>
      <c r="O16" s="546"/>
      <c r="P16" s="547"/>
      <c r="Q16" s="548">
        <v>820</v>
      </c>
      <c r="R16" s="549"/>
      <c r="S16" s="549"/>
      <c r="T16" s="550"/>
      <c r="U16" s="536"/>
      <c r="V16" s="537"/>
      <c r="W16" s="538"/>
      <c r="X16" s="536"/>
      <c r="Y16" s="537"/>
      <c r="Z16" s="538"/>
      <c r="AA16" s="536"/>
      <c r="AB16" s="537"/>
      <c r="AC16" s="538"/>
      <c r="AD16" s="536"/>
      <c r="AE16" s="537"/>
      <c r="AF16" s="538"/>
      <c r="AG16" s="293"/>
      <c r="AH16" s="572"/>
      <c r="AI16" s="572"/>
      <c r="AJ16" s="573"/>
      <c r="AK16" s="566">
        <f>ROUND((I15+U15+X15+AA15+AD15)*8.3%,0)+(I15+U15+X15+AA15+AD15)+(M16+Q16)</f>
        <v>2163</v>
      </c>
      <c r="AL16" s="567"/>
      <c r="AM16" s="567"/>
      <c r="AN16" s="568"/>
      <c r="AO16" s="548">
        <f t="shared" si="0"/>
        <v>3116</v>
      </c>
      <c r="AP16" s="549"/>
      <c r="AQ16" s="549"/>
      <c r="AR16" s="550"/>
      <c r="AS16" s="548">
        <f t="shared" si="1"/>
        <v>4069</v>
      </c>
      <c r="AT16" s="549"/>
      <c r="AU16" s="549"/>
      <c r="AV16" s="550"/>
    </row>
    <row r="17" spans="1:54" ht="18.75" customHeight="1" x14ac:dyDescent="0.15">
      <c r="A17" s="536"/>
      <c r="B17" s="537"/>
      <c r="C17" s="537"/>
      <c r="D17" s="538"/>
      <c r="E17" s="545" t="s">
        <v>16</v>
      </c>
      <c r="F17" s="546"/>
      <c r="G17" s="546"/>
      <c r="H17" s="547"/>
      <c r="I17" s="536"/>
      <c r="J17" s="537"/>
      <c r="K17" s="537"/>
      <c r="L17" s="538"/>
      <c r="M17" s="545">
        <v>650</v>
      </c>
      <c r="N17" s="546"/>
      <c r="O17" s="546"/>
      <c r="P17" s="547"/>
      <c r="Q17" s="548">
        <v>1310</v>
      </c>
      <c r="R17" s="549"/>
      <c r="S17" s="549"/>
      <c r="T17" s="550"/>
      <c r="U17" s="536"/>
      <c r="V17" s="537"/>
      <c r="W17" s="538"/>
      <c r="X17" s="536"/>
      <c r="Y17" s="537"/>
      <c r="Z17" s="538"/>
      <c r="AA17" s="536"/>
      <c r="AB17" s="537"/>
      <c r="AC17" s="538"/>
      <c r="AD17" s="536"/>
      <c r="AE17" s="537"/>
      <c r="AF17" s="538"/>
      <c r="AG17" s="293"/>
      <c r="AH17" s="572"/>
      <c r="AI17" s="572"/>
      <c r="AJ17" s="573"/>
      <c r="AK17" s="566">
        <f>ROUND((I15+U15+X15+AA15+AD15)*8.3%,0)+(I15+U15+X15+AA15+AD15)+(M17+Q17)</f>
        <v>2913</v>
      </c>
      <c r="AL17" s="567"/>
      <c r="AM17" s="567"/>
      <c r="AN17" s="568"/>
      <c r="AO17" s="548">
        <f t="shared" si="0"/>
        <v>3866</v>
      </c>
      <c r="AP17" s="549"/>
      <c r="AQ17" s="549"/>
      <c r="AR17" s="550"/>
      <c r="AS17" s="548">
        <f t="shared" si="1"/>
        <v>4819</v>
      </c>
      <c r="AT17" s="549"/>
      <c r="AU17" s="549"/>
      <c r="AV17" s="550"/>
    </row>
    <row r="18" spans="1:54" ht="18.75" customHeight="1" thickBot="1" x14ac:dyDescent="0.2">
      <c r="A18" s="539"/>
      <c r="B18" s="540"/>
      <c r="C18" s="540"/>
      <c r="D18" s="541"/>
      <c r="E18" s="551" t="s">
        <v>17</v>
      </c>
      <c r="F18" s="552"/>
      <c r="G18" s="552"/>
      <c r="H18" s="553"/>
      <c r="I18" s="539"/>
      <c r="J18" s="540"/>
      <c r="K18" s="540"/>
      <c r="L18" s="541"/>
      <c r="M18" s="587">
        <v>1380</v>
      </c>
      <c r="N18" s="588"/>
      <c r="O18" s="588"/>
      <c r="P18" s="589"/>
      <c r="Q18" s="587">
        <v>1970</v>
      </c>
      <c r="R18" s="588"/>
      <c r="S18" s="588"/>
      <c r="T18" s="589"/>
      <c r="U18" s="539"/>
      <c r="V18" s="540"/>
      <c r="W18" s="541"/>
      <c r="X18" s="539"/>
      <c r="Y18" s="540"/>
      <c r="Z18" s="541"/>
      <c r="AA18" s="539"/>
      <c r="AB18" s="540"/>
      <c r="AC18" s="541"/>
      <c r="AD18" s="539"/>
      <c r="AE18" s="540"/>
      <c r="AF18" s="541"/>
      <c r="AG18" s="574"/>
      <c r="AH18" s="575"/>
      <c r="AI18" s="575"/>
      <c r="AJ18" s="576"/>
      <c r="AK18" s="560">
        <f>ROUND((I15+U15+X15+AA15+AD15)*8.3%,0)+(I15+U15+X15+AA15+AD15)+(M18+Q18)</f>
        <v>4303</v>
      </c>
      <c r="AL18" s="561"/>
      <c r="AM18" s="561"/>
      <c r="AN18" s="562"/>
      <c r="AO18" s="554">
        <f t="shared" si="0"/>
        <v>5256</v>
      </c>
      <c r="AP18" s="555"/>
      <c r="AQ18" s="555"/>
      <c r="AR18" s="556"/>
      <c r="AS18" s="554">
        <f t="shared" si="1"/>
        <v>6209</v>
      </c>
      <c r="AT18" s="555"/>
      <c r="AU18" s="555"/>
      <c r="AV18" s="556"/>
    </row>
    <row r="19" spans="1:54" ht="18.75" customHeight="1" thickTop="1" x14ac:dyDescent="0.15">
      <c r="A19" s="533" t="s">
        <v>59</v>
      </c>
      <c r="B19" s="534"/>
      <c r="C19" s="534"/>
      <c r="D19" s="535"/>
      <c r="E19" s="543" t="s">
        <v>14</v>
      </c>
      <c r="F19" s="543"/>
      <c r="G19" s="543"/>
      <c r="H19" s="543"/>
      <c r="I19" s="533">
        <v>854</v>
      </c>
      <c r="J19" s="534"/>
      <c r="K19" s="534"/>
      <c r="L19" s="535"/>
      <c r="M19" s="543">
        <v>300</v>
      </c>
      <c r="N19" s="543"/>
      <c r="O19" s="543"/>
      <c r="P19" s="543"/>
      <c r="Q19" s="580">
        <v>820</v>
      </c>
      <c r="R19" s="580"/>
      <c r="S19" s="580"/>
      <c r="T19" s="580"/>
      <c r="U19" s="533">
        <v>12</v>
      </c>
      <c r="V19" s="534"/>
      <c r="W19" s="535"/>
      <c r="X19" s="533">
        <v>23</v>
      </c>
      <c r="Y19" s="534"/>
      <c r="Z19" s="535"/>
      <c r="AA19" s="533">
        <v>46</v>
      </c>
      <c r="AB19" s="534"/>
      <c r="AC19" s="535"/>
      <c r="AD19" s="533">
        <v>14</v>
      </c>
      <c r="AE19" s="534"/>
      <c r="AF19" s="535"/>
      <c r="AG19" s="569" t="s">
        <v>57</v>
      </c>
      <c r="AH19" s="570"/>
      <c r="AI19" s="570"/>
      <c r="AJ19" s="571"/>
      <c r="AK19" s="577">
        <f>ROUND((I19+U19+X19+AA19+AD19)*8.3%,0)+(I19+U19+X19+AA19+AD19)+(M19+Q19)</f>
        <v>2148</v>
      </c>
      <c r="AL19" s="578"/>
      <c r="AM19" s="578"/>
      <c r="AN19" s="579"/>
      <c r="AO19" s="563">
        <f t="shared" si="0"/>
        <v>3176</v>
      </c>
      <c r="AP19" s="564"/>
      <c r="AQ19" s="564"/>
      <c r="AR19" s="565"/>
      <c r="AS19" s="563">
        <f t="shared" si="1"/>
        <v>4204</v>
      </c>
      <c r="AT19" s="564"/>
      <c r="AU19" s="564"/>
      <c r="AV19" s="565"/>
    </row>
    <row r="20" spans="1:54" ht="18.75" customHeight="1" x14ac:dyDescent="0.15">
      <c r="A20" s="536"/>
      <c r="B20" s="537"/>
      <c r="C20" s="537"/>
      <c r="D20" s="538"/>
      <c r="E20" s="545" t="s">
        <v>15</v>
      </c>
      <c r="F20" s="546"/>
      <c r="G20" s="546"/>
      <c r="H20" s="547"/>
      <c r="I20" s="536"/>
      <c r="J20" s="537"/>
      <c r="K20" s="537"/>
      <c r="L20" s="538"/>
      <c r="M20" s="545">
        <v>390</v>
      </c>
      <c r="N20" s="546"/>
      <c r="O20" s="546"/>
      <c r="P20" s="547"/>
      <c r="Q20" s="548">
        <v>820</v>
      </c>
      <c r="R20" s="549"/>
      <c r="S20" s="549"/>
      <c r="T20" s="550"/>
      <c r="U20" s="536"/>
      <c r="V20" s="537"/>
      <c r="W20" s="538"/>
      <c r="X20" s="536"/>
      <c r="Y20" s="537"/>
      <c r="Z20" s="538"/>
      <c r="AA20" s="536"/>
      <c r="AB20" s="537"/>
      <c r="AC20" s="538"/>
      <c r="AD20" s="536"/>
      <c r="AE20" s="537"/>
      <c r="AF20" s="538"/>
      <c r="AG20" s="293"/>
      <c r="AH20" s="572"/>
      <c r="AI20" s="572"/>
      <c r="AJ20" s="573"/>
      <c r="AK20" s="566">
        <f>ROUND((I19+U19+X19+AA19+AD19)*8.3%,0)+(I19+U19+X19+AA19+AD19)+(M20+Q20)</f>
        <v>2238</v>
      </c>
      <c r="AL20" s="567"/>
      <c r="AM20" s="567"/>
      <c r="AN20" s="568"/>
      <c r="AO20" s="548">
        <f t="shared" si="0"/>
        <v>3266</v>
      </c>
      <c r="AP20" s="549"/>
      <c r="AQ20" s="549"/>
      <c r="AR20" s="550"/>
      <c r="AS20" s="548">
        <f t="shared" si="1"/>
        <v>4294</v>
      </c>
      <c r="AT20" s="549"/>
      <c r="AU20" s="549"/>
      <c r="AV20" s="550"/>
    </row>
    <row r="21" spans="1:54" ht="18.75" customHeight="1" x14ac:dyDescent="0.15">
      <c r="A21" s="536"/>
      <c r="B21" s="537"/>
      <c r="C21" s="537"/>
      <c r="D21" s="538"/>
      <c r="E21" s="545" t="s">
        <v>16</v>
      </c>
      <c r="F21" s="546"/>
      <c r="G21" s="546"/>
      <c r="H21" s="547"/>
      <c r="I21" s="536"/>
      <c r="J21" s="537"/>
      <c r="K21" s="537"/>
      <c r="L21" s="538"/>
      <c r="M21" s="545">
        <v>650</v>
      </c>
      <c r="N21" s="546"/>
      <c r="O21" s="546"/>
      <c r="P21" s="547"/>
      <c r="Q21" s="548">
        <v>1310</v>
      </c>
      <c r="R21" s="549"/>
      <c r="S21" s="549"/>
      <c r="T21" s="550"/>
      <c r="U21" s="536"/>
      <c r="V21" s="537"/>
      <c r="W21" s="538"/>
      <c r="X21" s="536"/>
      <c r="Y21" s="537"/>
      <c r="Z21" s="538"/>
      <c r="AA21" s="536"/>
      <c r="AB21" s="537"/>
      <c r="AC21" s="538"/>
      <c r="AD21" s="536"/>
      <c r="AE21" s="537"/>
      <c r="AF21" s="538"/>
      <c r="AG21" s="293"/>
      <c r="AH21" s="572"/>
      <c r="AI21" s="572"/>
      <c r="AJ21" s="573"/>
      <c r="AK21" s="566">
        <f>ROUND((I19+U19+X19+AA19+AD19)*8.3%,0)+(I19+U19+X19+AA19+AD19)+(M21+Q21)</f>
        <v>2988</v>
      </c>
      <c r="AL21" s="567"/>
      <c r="AM21" s="567"/>
      <c r="AN21" s="568"/>
      <c r="AO21" s="548">
        <f t="shared" si="0"/>
        <v>4016</v>
      </c>
      <c r="AP21" s="549"/>
      <c r="AQ21" s="549"/>
      <c r="AR21" s="550"/>
      <c r="AS21" s="548">
        <f t="shared" si="1"/>
        <v>5044</v>
      </c>
      <c r="AT21" s="549"/>
      <c r="AU21" s="549"/>
      <c r="AV21" s="550"/>
    </row>
    <row r="22" spans="1:54" ht="18.75" customHeight="1" thickBot="1" x14ac:dyDescent="0.2">
      <c r="A22" s="539"/>
      <c r="B22" s="540"/>
      <c r="C22" s="540"/>
      <c r="D22" s="541"/>
      <c r="E22" s="551" t="s">
        <v>17</v>
      </c>
      <c r="F22" s="552"/>
      <c r="G22" s="552"/>
      <c r="H22" s="553"/>
      <c r="I22" s="539"/>
      <c r="J22" s="540"/>
      <c r="K22" s="540"/>
      <c r="L22" s="541"/>
      <c r="M22" s="587">
        <v>1380</v>
      </c>
      <c r="N22" s="588"/>
      <c r="O22" s="588"/>
      <c r="P22" s="589"/>
      <c r="Q22" s="587">
        <v>1970</v>
      </c>
      <c r="R22" s="588"/>
      <c r="S22" s="588"/>
      <c r="T22" s="589"/>
      <c r="U22" s="539"/>
      <c r="V22" s="540"/>
      <c r="W22" s="541"/>
      <c r="X22" s="539"/>
      <c r="Y22" s="540"/>
      <c r="Z22" s="541"/>
      <c r="AA22" s="539"/>
      <c r="AB22" s="540"/>
      <c r="AC22" s="541"/>
      <c r="AD22" s="539"/>
      <c r="AE22" s="540"/>
      <c r="AF22" s="541"/>
      <c r="AG22" s="574"/>
      <c r="AH22" s="575"/>
      <c r="AI22" s="575"/>
      <c r="AJ22" s="576"/>
      <c r="AK22" s="560">
        <f>ROUND((I19+U19+X19+AA19+AD19)*8.3%,0)+(I19+U19+X19+AA19+AD19)+(M22+Q22)</f>
        <v>4378</v>
      </c>
      <c r="AL22" s="561"/>
      <c r="AM22" s="561"/>
      <c r="AN22" s="562"/>
      <c r="AO22" s="554">
        <f t="shared" si="0"/>
        <v>5406</v>
      </c>
      <c r="AP22" s="555"/>
      <c r="AQ22" s="555"/>
      <c r="AR22" s="556"/>
      <c r="AS22" s="554">
        <f t="shared" si="1"/>
        <v>6434</v>
      </c>
      <c r="AT22" s="555"/>
      <c r="AU22" s="555"/>
      <c r="AV22" s="556"/>
    </row>
    <row r="23" spans="1:54" ht="18.75" customHeight="1" thickTop="1" x14ac:dyDescent="0.15">
      <c r="A23" s="533" t="s">
        <v>58</v>
      </c>
      <c r="B23" s="534"/>
      <c r="C23" s="534"/>
      <c r="D23" s="535"/>
      <c r="E23" s="543" t="s">
        <v>14</v>
      </c>
      <c r="F23" s="543"/>
      <c r="G23" s="543"/>
      <c r="H23" s="543"/>
      <c r="I23" s="533">
        <v>922</v>
      </c>
      <c r="J23" s="534"/>
      <c r="K23" s="534"/>
      <c r="L23" s="535"/>
      <c r="M23" s="543">
        <v>300</v>
      </c>
      <c r="N23" s="543"/>
      <c r="O23" s="543"/>
      <c r="P23" s="543"/>
      <c r="Q23" s="580">
        <v>820</v>
      </c>
      <c r="R23" s="580"/>
      <c r="S23" s="580"/>
      <c r="T23" s="580"/>
      <c r="U23" s="533">
        <v>12</v>
      </c>
      <c r="V23" s="534"/>
      <c r="W23" s="535"/>
      <c r="X23" s="533">
        <v>23</v>
      </c>
      <c r="Y23" s="534"/>
      <c r="Z23" s="535"/>
      <c r="AA23" s="533">
        <v>46</v>
      </c>
      <c r="AB23" s="534"/>
      <c r="AC23" s="535"/>
      <c r="AD23" s="533">
        <v>14</v>
      </c>
      <c r="AE23" s="534"/>
      <c r="AF23" s="535"/>
      <c r="AG23" s="569" t="s">
        <v>57</v>
      </c>
      <c r="AH23" s="570"/>
      <c r="AI23" s="570"/>
      <c r="AJ23" s="571"/>
      <c r="AK23" s="577">
        <f>ROUND((I23+U23+X23+AA23+AD23)*8.3%,0)+(I23+U23+X23+AA23+AD23)+(M23+Q23)</f>
        <v>2221</v>
      </c>
      <c r="AL23" s="578"/>
      <c r="AM23" s="578"/>
      <c r="AN23" s="579"/>
      <c r="AO23" s="563">
        <f t="shared" si="0"/>
        <v>3322</v>
      </c>
      <c r="AP23" s="564"/>
      <c r="AQ23" s="564"/>
      <c r="AR23" s="565"/>
      <c r="AS23" s="563">
        <f t="shared" si="1"/>
        <v>4423</v>
      </c>
      <c r="AT23" s="564"/>
      <c r="AU23" s="564"/>
      <c r="AV23" s="565"/>
    </row>
    <row r="24" spans="1:54" ht="18.75" customHeight="1" x14ac:dyDescent="0.15">
      <c r="A24" s="536"/>
      <c r="B24" s="537"/>
      <c r="C24" s="537"/>
      <c r="D24" s="538"/>
      <c r="E24" s="545" t="s">
        <v>15</v>
      </c>
      <c r="F24" s="546"/>
      <c r="G24" s="546"/>
      <c r="H24" s="547"/>
      <c r="I24" s="536"/>
      <c r="J24" s="537"/>
      <c r="K24" s="537"/>
      <c r="L24" s="538"/>
      <c r="M24" s="545">
        <v>390</v>
      </c>
      <c r="N24" s="546"/>
      <c r="O24" s="546"/>
      <c r="P24" s="547"/>
      <c r="Q24" s="548">
        <v>820</v>
      </c>
      <c r="R24" s="549"/>
      <c r="S24" s="549"/>
      <c r="T24" s="550"/>
      <c r="U24" s="536"/>
      <c r="V24" s="537"/>
      <c r="W24" s="538"/>
      <c r="X24" s="536"/>
      <c r="Y24" s="537"/>
      <c r="Z24" s="538"/>
      <c r="AA24" s="536"/>
      <c r="AB24" s="537"/>
      <c r="AC24" s="538"/>
      <c r="AD24" s="536"/>
      <c r="AE24" s="537"/>
      <c r="AF24" s="538"/>
      <c r="AG24" s="293"/>
      <c r="AH24" s="572"/>
      <c r="AI24" s="572"/>
      <c r="AJ24" s="573"/>
      <c r="AK24" s="566">
        <f>ROUND((I23+U23+X23+AA23+AD23)*8.3%,0)+(I23+U23+X23+AA23+AD23)+(M24+Q24)</f>
        <v>2311</v>
      </c>
      <c r="AL24" s="567"/>
      <c r="AM24" s="567"/>
      <c r="AN24" s="568"/>
      <c r="AO24" s="548">
        <f t="shared" si="0"/>
        <v>3412</v>
      </c>
      <c r="AP24" s="549"/>
      <c r="AQ24" s="549"/>
      <c r="AR24" s="550"/>
      <c r="AS24" s="548">
        <f t="shared" si="1"/>
        <v>4513</v>
      </c>
      <c r="AT24" s="549"/>
      <c r="AU24" s="549"/>
      <c r="AV24" s="550"/>
    </row>
    <row r="25" spans="1:54" ht="18.75" customHeight="1" x14ac:dyDescent="0.15">
      <c r="A25" s="536"/>
      <c r="B25" s="537"/>
      <c r="C25" s="537"/>
      <c r="D25" s="538"/>
      <c r="E25" s="545" t="s">
        <v>16</v>
      </c>
      <c r="F25" s="546"/>
      <c r="G25" s="546"/>
      <c r="H25" s="547"/>
      <c r="I25" s="536"/>
      <c r="J25" s="537"/>
      <c r="K25" s="537"/>
      <c r="L25" s="538"/>
      <c r="M25" s="545">
        <v>650</v>
      </c>
      <c r="N25" s="546"/>
      <c r="O25" s="546"/>
      <c r="P25" s="547"/>
      <c r="Q25" s="548">
        <v>1310</v>
      </c>
      <c r="R25" s="549"/>
      <c r="S25" s="549"/>
      <c r="T25" s="550"/>
      <c r="U25" s="536"/>
      <c r="V25" s="537"/>
      <c r="W25" s="538"/>
      <c r="X25" s="536"/>
      <c r="Y25" s="537"/>
      <c r="Z25" s="538"/>
      <c r="AA25" s="536"/>
      <c r="AB25" s="537"/>
      <c r="AC25" s="538"/>
      <c r="AD25" s="536"/>
      <c r="AE25" s="537"/>
      <c r="AF25" s="538"/>
      <c r="AG25" s="293"/>
      <c r="AH25" s="572"/>
      <c r="AI25" s="572"/>
      <c r="AJ25" s="573"/>
      <c r="AK25" s="566">
        <f>ROUND((I23+U23+X23+AA23+AD23)*8.3%,0)+(I23+U23+X23+AA23+AD23)+(M25+Q25)</f>
        <v>3061</v>
      </c>
      <c r="AL25" s="567"/>
      <c r="AM25" s="567"/>
      <c r="AN25" s="568"/>
      <c r="AO25" s="548">
        <f t="shared" si="0"/>
        <v>4162</v>
      </c>
      <c r="AP25" s="549"/>
      <c r="AQ25" s="549"/>
      <c r="AR25" s="550"/>
      <c r="AS25" s="548">
        <f t="shared" si="1"/>
        <v>5263</v>
      </c>
      <c r="AT25" s="549"/>
      <c r="AU25" s="549"/>
      <c r="AV25" s="550"/>
    </row>
    <row r="26" spans="1:54" ht="18.75" customHeight="1" x14ac:dyDescent="0.15">
      <c r="A26" s="581"/>
      <c r="B26" s="609"/>
      <c r="C26" s="609"/>
      <c r="D26" s="582"/>
      <c r="E26" s="551" t="s">
        <v>17</v>
      </c>
      <c r="F26" s="552"/>
      <c r="G26" s="552"/>
      <c r="H26" s="553"/>
      <c r="I26" s="581"/>
      <c r="J26" s="609"/>
      <c r="K26" s="609"/>
      <c r="L26" s="582"/>
      <c r="M26" s="587">
        <v>1380</v>
      </c>
      <c r="N26" s="588"/>
      <c r="O26" s="588"/>
      <c r="P26" s="589"/>
      <c r="Q26" s="587">
        <v>1970</v>
      </c>
      <c r="R26" s="588"/>
      <c r="S26" s="588"/>
      <c r="T26" s="589"/>
      <c r="U26" s="581"/>
      <c r="V26" s="609"/>
      <c r="W26" s="582"/>
      <c r="X26" s="581"/>
      <c r="Y26" s="609"/>
      <c r="Z26" s="582"/>
      <c r="AA26" s="581"/>
      <c r="AB26" s="609"/>
      <c r="AC26" s="582"/>
      <c r="AD26" s="581"/>
      <c r="AE26" s="609"/>
      <c r="AF26" s="582"/>
      <c r="AG26" s="296"/>
      <c r="AH26" s="297"/>
      <c r="AI26" s="297"/>
      <c r="AJ26" s="583"/>
      <c r="AK26" s="584">
        <f>ROUND((I23+U23+X23+AA23+AD23)*8.3%,0)+(I23+U23+X23+AA23+AD23)+(M26+Q26)</f>
        <v>4451</v>
      </c>
      <c r="AL26" s="585"/>
      <c r="AM26" s="585"/>
      <c r="AN26" s="586"/>
      <c r="AO26" s="587">
        <f t="shared" si="0"/>
        <v>5552</v>
      </c>
      <c r="AP26" s="588"/>
      <c r="AQ26" s="588"/>
      <c r="AR26" s="589"/>
      <c r="AS26" s="587">
        <f t="shared" si="1"/>
        <v>6653</v>
      </c>
      <c r="AT26" s="588"/>
      <c r="AU26" s="588"/>
      <c r="AV26" s="589"/>
    </row>
    <row r="27" spans="1:54" ht="12" customHeight="1" x14ac:dyDescent="0.15"/>
    <row r="28" spans="1:54" ht="18.75" customHeight="1" x14ac:dyDescent="0.15">
      <c r="A28" s="608" t="s">
        <v>26</v>
      </c>
      <c r="B28" s="608"/>
      <c r="C28" s="608"/>
      <c r="D28" s="608"/>
      <c r="E28" s="608"/>
      <c r="F28" s="695" t="s">
        <v>34</v>
      </c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6"/>
      <c r="AA28" s="696"/>
      <c r="AB28" s="697"/>
      <c r="AC28" s="19"/>
      <c r="AD28" s="507" t="s">
        <v>37</v>
      </c>
      <c r="AE28" s="698" t="s">
        <v>77</v>
      </c>
      <c r="AF28" s="699"/>
      <c r="AG28" s="699"/>
      <c r="AH28" s="699"/>
      <c r="AI28" s="699"/>
      <c r="AJ28" s="700"/>
      <c r="AK28" s="20"/>
      <c r="AL28" s="508" t="s">
        <v>55</v>
      </c>
      <c r="AM28" s="701" t="s">
        <v>71</v>
      </c>
      <c r="AN28" s="702"/>
      <c r="AO28" s="702"/>
      <c r="AP28" s="702"/>
      <c r="AQ28" s="702"/>
      <c r="AR28" s="702"/>
      <c r="AS28" s="702"/>
      <c r="AT28" s="702"/>
      <c r="AU28" s="702"/>
      <c r="AV28" s="703"/>
      <c r="AW28" s="20"/>
      <c r="AX28" s="20"/>
      <c r="AY28" s="20"/>
      <c r="AZ28" s="20"/>
      <c r="BA28" s="20"/>
      <c r="BB28" s="20"/>
    </row>
    <row r="29" spans="1:54" ht="18.75" customHeight="1" x14ac:dyDescent="0.15">
      <c r="A29" s="670" t="s">
        <v>27</v>
      </c>
      <c r="B29" s="670"/>
      <c r="C29" s="670"/>
      <c r="D29" s="670"/>
      <c r="E29" s="670"/>
      <c r="F29" s="704" t="s">
        <v>31</v>
      </c>
      <c r="G29" s="705"/>
      <c r="H29" s="705"/>
      <c r="I29" s="705"/>
      <c r="J29" s="705"/>
      <c r="K29" s="705"/>
      <c r="L29" s="705"/>
      <c r="M29" s="705"/>
      <c r="N29" s="705"/>
      <c r="O29" s="705"/>
      <c r="P29" s="705"/>
      <c r="Q29" s="705"/>
      <c r="R29" s="705"/>
      <c r="S29" s="705"/>
      <c r="T29" s="705"/>
      <c r="U29" s="705"/>
      <c r="V29" s="705"/>
      <c r="W29" s="705"/>
      <c r="X29" s="705"/>
      <c r="Y29" s="705"/>
      <c r="Z29" s="705"/>
      <c r="AA29" s="705"/>
      <c r="AB29" s="706"/>
      <c r="AC29" s="20"/>
      <c r="AD29" s="507"/>
      <c r="AE29" s="581">
        <v>30</v>
      </c>
      <c r="AF29" s="609"/>
      <c r="AG29" s="609"/>
      <c r="AH29" s="609"/>
      <c r="AI29" s="609"/>
      <c r="AJ29" s="582"/>
      <c r="AK29" s="20"/>
      <c r="AL29" s="619"/>
      <c r="AM29" s="21" t="s">
        <v>68</v>
      </c>
      <c r="AN29" s="22"/>
      <c r="AO29" s="22"/>
      <c r="AP29" s="22"/>
      <c r="AQ29" s="22"/>
      <c r="AR29" s="23"/>
      <c r="AS29" s="654">
        <v>144</v>
      </c>
      <c r="AT29" s="655"/>
      <c r="AU29" s="655"/>
      <c r="AV29" s="656"/>
      <c r="AW29" s="20"/>
      <c r="AX29" s="20"/>
      <c r="AY29" s="20"/>
      <c r="AZ29" s="20"/>
      <c r="BA29" s="20"/>
      <c r="BB29" s="20"/>
    </row>
    <row r="30" spans="1:54" ht="18.75" customHeight="1" x14ac:dyDescent="0.15">
      <c r="A30" s="678" t="s">
        <v>28</v>
      </c>
      <c r="B30" s="678"/>
      <c r="C30" s="678"/>
      <c r="D30" s="678"/>
      <c r="E30" s="678"/>
      <c r="F30" s="710" t="s">
        <v>35</v>
      </c>
      <c r="G30" s="711"/>
      <c r="H30" s="711"/>
      <c r="I30" s="711"/>
      <c r="J30" s="711"/>
      <c r="K30" s="711"/>
      <c r="L30" s="711"/>
      <c r="M30" s="711"/>
      <c r="N30" s="711"/>
      <c r="O30" s="711"/>
      <c r="P30" s="711"/>
      <c r="Q30" s="711"/>
      <c r="R30" s="711"/>
      <c r="S30" s="711"/>
      <c r="T30" s="711"/>
      <c r="U30" s="711"/>
      <c r="V30" s="711"/>
      <c r="W30" s="711"/>
      <c r="X30" s="711"/>
      <c r="Y30" s="711"/>
      <c r="Z30" s="711"/>
      <c r="AA30" s="711"/>
      <c r="AB30" s="712"/>
      <c r="AC30" s="20"/>
      <c r="AD30" s="620" t="s">
        <v>56</v>
      </c>
      <c r="AE30" s="713" t="s">
        <v>66</v>
      </c>
      <c r="AF30" s="714"/>
      <c r="AG30" s="714"/>
      <c r="AH30" s="714"/>
      <c r="AI30" s="714"/>
      <c r="AJ30" s="715"/>
      <c r="AK30" s="20"/>
      <c r="AL30" s="619"/>
      <c r="AM30" s="660" t="s">
        <v>69</v>
      </c>
      <c r="AN30" s="661"/>
      <c r="AO30" s="661"/>
      <c r="AP30" s="661"/>
      <c r="AQ30" s="661"/>
      <c r="AR30" s="662"/>
      <c r="AS30" s="663">
        <v>680</v>
      </c>
      <c r="AT30" s="664"/>
      <c r="AU30" s="664"/>
      <c r="AV30" s="665"/>
      <c r="AW30" s="20"/>
      <c r="AX30" s="20"/>
      <c r="AY30" s="20"/>
      <c r="AZ30" s="20"/>
      <c r="BA30" s="20"/>
      <c r="BB30" s="20"/>
    </row>
    <row r="31" spans="1:54" ht="18.75" customHeight="1" x14ac:dyDescent="0.15">
      <c r="A31" s="678" t="s">
        <v>29</v>
      </c>
      <c r="B31" s="678"/>
      <c r="C31" s="678"/>
      <c r="D31" s="678"/>
      <c r="E31" s="678"/>
      <c r="F31" s="710" t="s">
        <v>32</v>
      </c>
      <c r="G31" s="711"/>
      <c r="H31" s="711"/>
      <c r="I31" s="711"/>
      <c r="J31" s="711"/>
      <c r="K31" s="711"/>
      <c r="L31" s="711"/>
      <c r="M31" s="711"/>
      <c r="N31" s="711"/>
      <c r="O31" s="711"/>
      <c r="P31" s="711"/>
      <c r="Q31" s="711"/>
      <c r="R31" s="711"/>
      <c r="S31" s="711"/>
      <c r="T31" s="711"/>
      <c r="U31" s="711"/>
      <c r="V31" s="711"/>
      <c r="W31" s="711"/>
      <c r="X31" s="711"/>
      <c r="Y31" s="711"/>
      <c r="Z31" s="711"/>
      <c r="AA31" s="711"/>
      <c r="AB31" s="712"/>
      <c r="AC31" s="20"/>
      <c r="AD31" s="507"/>
      <c r="AE31" s="716" t="s">
        <v>67</v>
      </c>
      <c r="AF31" s="717"/>
      <c r="AG31" s="717"/>
      <c r="AH31" s="717"/>
      <c r="AI31" s="717"/>
      <c r="AJ31" s="718"/>
      <c r="AK31" s="20"/>
      <c r="AL31" s="620"/>
      <c r="AM31" s="642" t="s">
        <v>70</v>
      </c>
      <c r="AN31" s="643"/>
      <c r="AO31" s="643"/>
      <c r="AP31" s="643"/>
      <c r="AQ31" s="643"/>
      <c r="AR31" s="644"/>
      <c r="AS31" s="657">
        <v>1280</v>
      </c>
      <c r="AT31" s="658"/>
      <c r="AU31" s="658"/>
      <c r="AV31" s="659"/>
      <c r="AW31" s="20"/>
      <c r="AX31" s="20"/>
      <c r="AY31" s="20"/>
      <c r="AZ31" s="20"/>
      <c r="BA31" s="20"/>
      <c r="BB31" s="20"/>
    </row>
    <row r="32" spans="1:54" ht="18.75" customHeight="1" x14ac:dyDescent="0.15">
      <c r="A32" s="674" t="s">
        <v>30</v>
      </c>
      <c r="B32" s="674"/>
      <c r="C32" s="674"/>
      <c r="D32" s="674"/>
      <c r="E32" s="674"/>
      <c r="F32" s="707" t="s">
        <v>33</v>
      </c>
      <c r="G32" s="708"/>
      <c r="H32" s="708"/>
      <c r="I32" s="708"/>
      <c r="J32" s="708"/>
      <c r="K32" s="708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9"/>
      <c r="AC32" s="20"/>
      <c r="AD32" s="507"/>
      <c r="AE32" s="581">
        <v>246</v>
      </c>
      <c r="AF32" s="609"/>
      <c r="AG32" s="609"/>
      <c r="AH32" s="609"/>
      <c r="AI32" s="609"/>
      <c r="AJ32" s="582"/>
      <c r="AM32" s="20"/>
      <c r="AN32" s="20"/>
      <c r="AO32" s="20"/>
      <c r="AP32" s="20"/>
      <c r="AQ32" s="20"/>
      <c r="AR32" s="20"/>
    </row>
    <row r="33" spans="31:48" ht="18.75" customHeight="1" x14ac:dyDescent="0.15">
      <c r="AE33" s="24"/>
      <c r="AF33" s="24"/>
      <c r="AG33" s="24"/>
      <c r="AH33" s="24"/>
      <c r="AI33" s="24"/>
      <c r="AJ33" s="24"/>
      <c r="AM33" s="20"/>
      <c r="AN33" s="20"/>
      <c r="AO33" s="20"/>
      <c r="AP33" s="20"/>
      <c r="AQ33" s="20"/>
      <c r="AR33" s="20"/>
    </row>
    <row r="34" spans="31:48" ht="18.75" customHeight="1" x14ac:dyDescent="0.15">
      <c r="AE34" s="20"/>
      <c r="AF34" s="20"/>
      <c r="AG34" s="20"/>
      <c r="AH34" s="20"/>
      <c r="AI34" s="20"/>
      <c r="AJ34" s="20"/>
      <c r="AM34" s="20"/>
      <c r="AN34" s="20"/>
      <c r="AO34" s="20"/>
      <c r="AP34" s="20"/>
      <c r="AQ34" s="20"/>
      <c r="AR34" s="20"/>
      <c r="AS34" s="25"/>
    </row>
    <row r="36" spans="31:48" x14ac:dyDescent="0.35">
      <c r="AM36" s="26"/>
      <c r="AN36" s="26"/>
      <c r="AO36" s="26"/>
      <c r="AP36" s="26"/>
      <c r="AQ36" s="26"/>
      <c r="AR36" s="26"/>
      <c r="AS36" s="26"/>
      <c r="AT36" s="26"/>
      <c r="AU36" s="26"/>
      <c r="AV36" s="26"/>
    </row>
    <row r="37" spans="31:48" x14ac:dyDescent="0.15">
      <c r="AM37" s="27"/>
      <c r="AN37" s="27"/>
      <c r="AO37" s="27"/>
      <c r="AP37" s="27"/>
      <c r="AQ37" s="27"/>
      <c r="AR37" s="27"/>
      <c r="AS37" s="27"/>
      <c r="AT37" s="27"/>
      <c r="AU37" s="27"/>
      <c r="AV37" s="27"/>
    </row>
    <row r="39" spans="31:48" x14ac:dyDescent="0.15">
      <c r="AM39" s="20"/>
      <c r="AN39" s="20"/>
      <c r="AO39" s="20"/>
      <c r="AP39" s="20"/>
      <c r="AQ39" s="20"/>
      <c r="AR39" s="20"/>
      <c r="AS39" s="20"/>
      <c r="AT39" s="20"/>
      <c r="AU39" s="20"/>
      <c r="AV39" s="20"/>
    </row>
  </sheetData>
  <mergeCells count="200">
    <mergeCell ref="AA5:AC5"/>
    <mergeCell ref="AD5:AF5"/>
    <mergeCell ref="AG5:AJ6"/>
    <mergeCell ref="I6:L6"/>
    <mergeCell ref="U6:W6"/>
    <mergeCell ref="X6:Z6"/>
    <mergeCell ref="AA6:AC6"/>
    <mergeCell ref="AD6:AF6"/>
    <mergeCell ref="A1:AV2"/>
    <mergeCell ref="A3:AL4"/>
    <mergeCell ref="AN4:AV4"/>
    <mergeCell ref="A5:D6"/>
    <mergeCell ref="E5:H6"/>
    <mergeCell ref="I5:L5"/>
    <mergeCell ref="M5:P6"/>
    <mergeCell ref="Q5:T6"/>
    <mergeCell ref="U5:W5"/>
    <mergeCell ref="X5:Z5"/>
    <mergeCell ref="AS5:AV6"/>
    <mergeCell ref="AO5:AR6"/>
    <mergeCell ref="U7:W10"/>
    <mergeCell ref="E8:H8"/>
    <mergeCell ref="M8:P8"/>
    <mergeCell ref="Q8:T8"/>
    <mergeCell ref="E9:H9"/>
    <mergeCell ref="M9:P9"/>
    <mergeCell ref="Q9:T9"/>
    <mergeCell ref="E10:H10"/>
    <mergeCell ref="M10:P10"/>
    <mergeCell ref="Q10:T10"/>
    <mergeCell ref="X7:Z10"/>
    <mergeCell ref="AA7:AC10"/>
    <mergeCell ref="AD7:AF10"/>
    <mergeCell ref="AG7:AJ10"/>
    <mergeCell ref="A11:D14"/>
    <mergeCell ref="E11:H11"/>
    <mergeCell ref="I11:L14"/>
    <mergeCell ref="M11:P11"/>
    <mergeCell ref="Q11:T11"/>
    <mergeCell ref="U11:W14"/>
    <mergeCell ref="E12:H12"/>
    <mergeCell ref="M12:P12"/>
    <mergeCell ref="Q12:T12"/>
    <mergeCell ref="E13:H13"/>
    <mergeCell ref="M13:P13"/>
    <mergeCell ref="Q13:T13"/>
    <mergeCell ref="E14:H14"/>
    <mergeCell ref="M14:P14"/>
    <mergeCell ref="Q14:T14"/>
    <mergeCell ref="A7:D10"/>
    <mergeCell ref="E7:H7"/>
    <mergeCell ref="I7:L10"/>
    <mergeCell ref="M7:P7"/>
    <mergeCell ref="Q7:T7"/>
    <mergeCell ref="X11:Z14"/>
    <mergeCell ref="AA11:AC14"/>
    <mergeCell ref="AD11:AF14"/>
    <mergeCell ref="AG11:AJ14"/>
    <mergeCell ref="AK14:AN14"/>
    <mergeCell ref="A15:D18"/>
    <mergeCell ref="E15:H15"/>
    <mergeCell ref="I15:L18"/>
    <mergeCell ref="M15:P15"/>
    <mergeCell ref="Q15:T15"/>
    <mergeCell ref="U15:W18"/>
    <mergeCell ref="E16:H16"/>
    <mergeCell ref="M16:P16"/>
    <mergeCell ref="Q16:T16"/>
    <mergeCell ref="E17:H17"/>
    <mergeCell ref="M17:P17"/>
    <mergeCell ref="Q17:T17"/>
    <mergeCell ref="E18:H18"/>
    <mergeCell ref="M18:P18"/>
    <mergeCell ref="Q18:T18"/>
    <mergeCell ref="AK17:AN17"/>
    <mergeCell ref="X15:Z18"/>
    <mergeCell ref="AA15:AC18"/>
    <mergeCell ref="AD15:AF18"/>
    <mergeCell ref="AG15:AJ18"/>
    <mergeCell ref="AK15:AN15"/>
    <mergeCell ref="AK16:AN16"/>
    <mergeCell ref="A19:D22"/>
    <mergeCell ref="E19:H19"/>
    <mergeCell ref="I19:L22"/>
    <mergeCell ref="M19:P19"/>
    <mergeCell ref="Q19:T19"/>
    <mergeCell ref="U19:W22"/>
    <mergeCell ref="E20:H20"/>
    <mergeCell ref="M20:P20"/>
    <mergeCell ref="Q20:T20"/>
    <mergeCell ref="E21:H21"/>
    <mergeCell ref="M21:P21"/>
    <mergeCell ref="Q21:T21"/>
    <mergeCell ref="E22:H22"/>
    <mergeCell ref="M22:P22"/>
    <mergeCell ref="Q22:T22"/>
    <mergeCell ref="X19:Z22"/>
    <mergeCell ref="AA19:AC22"/>
    <mergeCell ref="AD19:AF22"/>
    <mergeCell ref="AG19:AJ22"/>
    <mergeCell ref="AK18:AN18"/>
    <mergeCell ref="AK19:AN19"/>
    <mergeCell ref="A23:D26"/>
    <mergeCell ref="E23:H23"/>
    <mergeCell ref="I23:L26"/>
    <mergeCell ref="M23:P23"/>
    <mergeCell ref="Q23:T23"/>
    <mergeCell ref="U23:W26"/>
    <mergeCell ref="E24:H24"/>
    <mergeCell ref="M24:P24"/>
    <mergeCell ref="Q24:T24"/>
    <mergeCell ref="E25:H25"/>
    <mergeCell ref="M25:P25"/>
    <mergeCell ref="Q25:T25"/>
    <mergeCell ref="E26:H26"/>
    <mergeCell ref="M26:P26"/>
    <mergeCell ref="Q26:T26"/>
    <mergeCell ref="AK25:AN25"/>
    <mergeCell ref="X23:Z26"/>
    <mergeCell ref="AA23:AC26"/>
    <mergeCell ref="AD23:AF26"/>
    <mergeCell ref="AG23:AJ26"/>
    <mergeCell ref="AK24:AN24"/>
    <mergeCell ref="AK26:AN26"/>
    <mergeCell ref="A28:E28"/>
    <mergeCell ref="F28:AB28"/>
    <mergeCell ref="AD28:AD29"/>
    <mergeCell ref="AE28:AJ28"/>
    <mergeCell ref="AL28:AL31"/>
    <mergeCell ref="AM28:AV28"/>
    <mergeCell ref="A29:E29"/>
    <mergeCell ref="F29:AB29"/>
    <mergeCell ref="AE29:AJ29"/>
    <mergeCell ref="AS29:AV29"/>
    <mergeCell ref="AS31:AV31"/>
    <mergeCell ref="AO26:AR26"/>
    <mergeCell ref="AO23:AR23"/>
    <mergeCell ref="AO24:AR24"/>
    <mergeCell ref="AO25:AR25"/>
    <mergeCell ref="AS23:AV23"/>
    <mergeCell ref="AS24:AV24"/>
    <mergeCell ref="A32:E32"/>
    <mergeCell ref="F32:AB32"/>
    <mergeCell ref="AE32:AJ32"/>
    <mergeCell ref="A30:E30"/>
    <mergeCell ref="F30:AB30"/>
    <mergeCell ref="AD30:AD32"/>
    <mergeCell ref="AE30:AJ30"/>
    <mergeCell ref="AM30:AR30"/>
    <mergeCell ref="AS30:AV30"/>
    <mergeCell ref="A31:E31"/>
    <mergeCell ref="F31:AB31"/>
    <mergeCell ref="AE31:AJ31"/>
    <mergeCell ref="AM31:AR31"/>
    <mergeCell ref="AK20:AN20"/>
    <mergeCell ref="AK21:AN21"/>
    <mergeCell ref="AK22:AN22"/>
    <mergeCell ref="AK23:AN23"/>
    <mergeCell ref="AK5:AN6"/>
    <mergeCell ref="AK7:AN7"/>
    <mergeCell ref="AK8:AN8"/>
    <mergeCell ref="AK9:AN9"/>
    <mergeCell ref="AK10:AN10"/>
    <mergeCell ref="AK11:AN11"/>
    <mergeCell ref="AK12:AN12"/>
    <mergeCell ref="AK13:AN13"/>
    <mergeCell ref="AS7:AV7"/>
    <mergeCell ref="AS8:AV8"/>
    <mergeCell ref="AS9:AV9"/>
    <mergeCell ref="AS10:AV10"/>
    <mergeCell ref="AO17:AR17"/>
    <mergeCell ref="AO18:AR18"/>
    <mergeCell ref="AO19:AR19"/>
    <mergeCell ref="AO20:AR20"/>
    <mergeCell ref="AO21:AR21"/>
    <mergeCell ref="AS11:AV11"/>
    <mergeCell ref="AS12:AV12"/>
    <mergeCell ref="AS13:AV13"/>
    <mergeCell ref="AS14:AV14"/>
    <mergeCell ref="AS15:AV15"/>
    <mergeCell ref="AS16:AV16"/>
    <mergeCell ref="AO11:AR11"/>
    <mergeCell ref="AO12:AR12"/>
    <mergeCell ref="AO13:AR13"/>
    <mergeCell ref="AO14:AR14"/>
    <mergeCell ref="AO15:AR15"/>
    <mergeCell ref="AO16:AR16"/>
    <mergeCell ref="AO7:AR7"/>
    <mergeCell ref="AO8:AR8"/>
    <mergeCell ref="AO9:AR9"/>
    <mergeCell ref="AO10:AR10"/>
    <mergeCell ref="AS25:AV25"/>
    <mergeCell ref="AS26:AV26"/>
    <mergeCell ref="AS17:AV17"/>
    <mergeCell ref="AS18:AV18"/>
    <mergeCell ref="AS19:AV19"/>
    <mergeCell ref="AS20:AV20"/>
    <mergeCell ref="AS21:AV21"/>
    <mergeCell ref="AS22:AV22"/>
    <mergeCell ref="AO22:AR22"/>
  </mergeCells>
  <phoneticPr fontId="2"/>
  <pageMargins left="0.51181102362204722" right="0.31496062992125984" top="0.74803149606299213" bottom="0.55118110236220474" header="0.31496062992125984" footer="0.31496062992125984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F648-9C62-4922-B077-1F78BA30EA99}">
  <sheetPr>
    <pageSetUpPr fitToPage="1"/>
  </sheetPr>
  <dimension ref="A1:BB39"/>
  <sheetViews>
    <sheetView zoomScale="110" zoomScaleNormal="110" workbookViewId="0">
      <selection activeCell="F28" sqref="F28:AB32"/>
    </sheetView>
  </sheetViews>
  <sheetFormatPr defaultColWidth="9" defaultRowHeight="16.5" x14ac:dyDescent="0.15"/>
  <cols>
    <col min="1" max="20" width="2.875" style="6" customWidth="1"/>
    <col min="21" max="36" width="4.125" style="6" customWidth="1"/>
    <col min="37" max="48" width="2.875" style="6" customWidth="1"/>
    <col min="49" max="139" width="3.5" style="6" customWidth="1"/>
    <col min="140" max="16384" width="9" style="6"/>
  </cols>
  <sheetData>
    <row r="1" spans="1:49" ht="12" customHeight="1" x14ac:dyDescent="0.15">
      <c r="A1" s="795" t="s">
        <v>1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5"/>
      <c r="AA1" s="795"/>
      <c r="AB1" s="795"/>
      <c r="AC1" s="795"/>
      <c r="AD1" s="795"/>
      <c r="AE1" s="795"/>
      <c r="AF1" s="795"/>
      <c r="AG1" s="795"/>
      <c r="AH1" s="795"/>
      <c r="AI1" s="795"/>
      <c r="AJ1" s="795"/>
      <c r="AK1" s="795"/>
      <c r="AL1" s="795"/>
      <c r="AM1" s="795"/>
      <c r="AN1" s="795"/>
      <c r="AO1" s="795"/>
      <c r="AP1" s="795"/>
      <c r="AQ1" s="795"/>
      <c r="AR1" s="795"/>
      <c r="AS1" s="795"/>
      <c r="AT1" s="795"/>
      <c r="AU1" s="795"/>
      <c r="AV1" s="795"/>
      <c r="AW1" s="5"/>
    </row>
    <row r="2" spans="1:49" ht="12" customHeight="1" x14ac:dyDescent="0.15">
      <c r="A2" s="795"/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5"/>
      <c r="P2" s="795"/>
      <c r="Q2" s="795"/>
      <c r="R2" s="795"/>
      <c r="S2" s="795"/>
      <c r="T2" s="795"/>
      <c r="U2" s="795"/>
      <c r="V2" s="795"/>
      <c r="W2" s="795"/>
      <c r="X2" s="795"/>
      <c r="Y2" s="795"/>
      <c r="Z2" s="795"/>
      <c r="AA2" s="795"/>
      <c r="AB2" s="795"/>
      <c r="AC2" s="795"/>
      <c r="AD2" s="795"/>
      <c r="AE2" s="795"/>
      <c r="AF2" s="795"/>
      <c r="AG2" s="795"/>
      <c r="AH2" s="795"/>
      <c r="AI2" s="795"/>
      <c r="AJ2" s="795"/>
      <c r="AK2" s="795"/>
      <c r="AL2" s="795"/>
      <c r="AM2" s="795"/>
      <c r="AN2" s="795"/>
      <c r="AO2" s="795"/>
      <c r="AP2" s="795"/>
      <c r="AQ2" s="795"/>
      <c r="AR2" s="795"/>
      <c r="AS2" s="795"/>
      <c r="AT2" s="795"/>
      <c r="AU2" s="795"/>
      <c r="AV2" s="795"/>
      <c r="AW2" s="5"/>
    </row>
    <row r="3" spans="1:49" ht="16.5" customHeight="1" x14ac:dyDescent="0.15">
      <c r="A3" s="791" t="s">
        <v>8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1"/>
      <c r="Q3" s="791"/>
      <c r="R3" s="791"/>
      <c r="S3" s="791"/>
      <c r="T3" s="791"/>
      <c r="U3" s="791"/>
      <c r="V3" s="791"/>
      <c r="W3" s="791"/>
      <c r="X3" s="791"/>
      <c r="Y3" s="791"/>
      <c r="Z3" s="791"/>
      <c r="AA3" s="791"/>
      <c r="AB3" s="791"/>
      <c r="AC3" s="791"/>
      <c r="AD3" s="791"/>
      <c r="AE3" s="791"/>
      <c r="AF3" s="791"/>
      <c r="AG3" s="791"/>
      <c r="AH3" s="791"/>
      <c r="AI3" s="791"/>
      <c r="AJ3" s="791"/>
      <c r="AK3" s="791"/>
      <c r="AL3" s="791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9" ht="16.5" customHeight="1" x14ac:dyDescent="0.15">
      <c r="A4" s="792"/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"/>
      <c r="AN4" s="790" t="s">
        <v>65</v>
      </c>
      <c r="AO4" s="790"/>
      <c r="AP4" s="790"/>
      <c r="AQ4" s="790"/>
      <c r="AR4" s="790"/>
      <c r="AS4" s="790"/>
      <c r="AT4" s="790"/>
      <c r="AU4" s="790"/>
      <c r="AV4" s="790"/>
    </row>
    <row r="5" spans="1:49" ht="21.75" customHeight="1" x14ac:dyDescent="0.15">
      <c r="A5" s="746" t="s">
        <v>0</v>
      </c>
      <c r="B5" s="746"/>
      <c r="C5" s="746"/>
      <c r="D5" s="746"/>
      <c r="E5" s="746" t="s">
        <v>25</v>
      </c>
      <c r="F5" s="746"/>
      <c r="G5" s="746"/>
      <c r="H5" s="746"/>
      <c r="I5" s="797" t="s">
        <v>19</v>
      </c>
      <c r="J5" s="798"/>
      <c r="K5" s="798"/>
      <c r="L5" s="799"/>
      <c r="M5" s="746" t="s">
        <v>2</v>
      </c>
      <c r="N5" s="746"/>
      <c r="O5" s="746"/>
      <c r="P5" s="746"/>
      <c r="Q5" s="746" t="s">
        <v>3</v>
      </c>
      <c r="R5" s="746"/>
      <c r="S5" s="746"/>
      <c r="T5" s="746"/>
      <c r="U5" s="746" t="s">
        <v>20</v>
      </c>
      <c r="V5" s="746"/>
      <c r="W5" s="746"/>
      <c r="X5" s="746" t="s">
        <v>21</v>
      </c>
      <c r="Y5" s="746"/>
      <c r="Z5" s="746"/>
      <c r="AA5" s="746" t="s">
        <v>22</v>
      </c>
      <c r="AB5" s="746"/>
      <c r="AC5" s="746"/>
      <c r="AD5" s="805" t="s">
        <v>36</v>
      </c>
      <c r="AE5" s="806"/>
      <c r="AF5" s="807"/>
      <c r="AG5" s="805" t="s">
        <v>18</v>
      </c>
      <c r="AH5" s="806"/>
      <c r="AI5" s="806"/>
      <c r="AJ5" s="807"/>
      <c r="AK5" s="811" t="s">
        <v>64</v>
      </c>
      <c r="AL5" s="812"/>
      <c r="AM5" s="812"/>
      <c r="AN5" s="812"/>
      <c r="AO5" s="812"/>
      <c r="AP5" s="813"/>
      <c r="AQ5" s="811" t="s">
        <v>63</v>
      </c>
      <c r="AR5" s="812"/>
      <c r="AS5" s="812"/>
      <c r="AT5" s="812"/>
      <c r="AU5" s="812"/>
      <c r="AV5" s="813"/>
    </row>
    <row r="6" spans="1:49" ht="35.25" customHeight="1" thickBot="1" x14ac:dyDescent="0.2">
      <c r="A6" s="796"/>
      <c r="B6" s="796"/>
      <c r="C6" s="796"/>
      <c r="D6" s="796"/>
      <c r="E6" s="796"/>
      <c r="F6" s="796"/>
      <c r="G6" s="796"/>
      <c r="H6" s="796"/>
      <c r="I6" s="796" t="s">
        <v>7</v>
      </c>
      <c r="J6" s="796"/>
      <c r="K6" s="796"/>
      <c r="L6" s="796"/>
      <c r="M6" s="796"/>
      <c r="N6" s="796"/>
      <c r="O6" s="796"/>
      <c r="P6" s="796"/>
      <c r="Q6" s="796"/>
      <c r="R6" s="796"/>
      <c r="S6" s="796"/>
      <c r="T6" s="796"/>
      <c r="U6" s="817" t="s">
        <v>4</v>
      </c>
      <c r="V6" s="796"/>
      <c r="W6" s="796"/>
      <c r="X6" s="817" t="s">
        <v>6</v>
      </c>
      <c r="Y6" s="796"/>
      <c r="Z6" s="796"/>
      <c r="AA6" s="817" t="s">
        <v>50</v>
      </c>
      <c r="AB6" s="796"/>
      <c r="AC6" s="796"/>
      <c r="AD6" s="818" t="s">
        <v>51</v>
      </c>
      <c r="AE6" s="819"/>
      <c r="AF6" s="820"/>
      <c r="AG6" s="808"/>
      <c r="AH6" s="809"/>
      <c r="AI6" s="809"/>
      <c r="AJ6" s="810"/>
      <c r="AK6" s="814"/>
      <c r="AL6" s="815"/>
      <c r="AM6" s="815"/>
      <c r="AN6" s="815"/>
      <c r="AO6" s="815"/>
      <c r="AP6" s="816"/>
      <c r="AQ6" s="814"/>
      <c r="AR6" s="815"/>
      <c r="AS6" s="815"/>
      <c r="AT6" s="815"/>
      <c r="AU6" s="815"/>
      <c r="AV6" s="816"/>
    </row>
    <row r="7" spans="1:49" ht="18.75" customHeight="1" thickTop="1" x14ac:dyDescent="0.15">
      <c r="A7" s="760" t="s">
        <v>62</v>
      </c>
      <c r="B7" s="761"/>
      <c r="C7" s="761"/>
      <c r="D7" s="762"/>
      <c r="E7" s="788" t="s">
        <v>14</v>
      </c>
      <c r="F7" s="788"/>
      <c r="G7" s="788"/>
      <c r="H7" s="788"/>
      <c r="I7" s="760">
        <v>644</v>
      </c>
      <c r="J7" s="761"/>
      <c r="K7" s="761"/>
      <c r="L7" s="762"/>
      <c r="M7" s="788">
        <v>300</v>
      </c>
      <c r="N7" s="788"/>
      <c r="O7" s="788"/>
      <c r="P7" s="788"/>
      <c r="Q7" s="789">
        <v>820</v>
      </c>
      <c r="R7" s="789"/>
      <c r="S7" s="789"/>
      <c r="T7" s="789"/>
      <c r="U7" s="760">
        <v>12</v>
      </c>
      <c r="V7" s="761"/>
      <c r="W7" s="762"/>
      <c r="X7" s="760">
        <v>23</v>
      </c>
      <c r="Y7" s="761"/>
      <c r="Z7" s="762"/>
      <c r="AA7" s="760">
        <v>46</v>
      </c>
      <c r="AB7" s="761"/>
      <c r="AC7" s="762"/>
      <c r="AD7" s="760">
        <v>14</v>
      </c>
      <c r="AE7" s="761"/>
      <c r="AF7" s="762"/>
      <c r="AG7" s="821" t="s">
        <v>57</v>
      </c>
      <c r="AH7" s="822"/>
      <c r="AI7" s="822"/>
      <c r="AJ7" s="823"/>
      <c r="AK7" s="800">
        <f>ROUND((I7+U7+X7+AA7+AD7)*8.3%,0)+(I7+U7+X7+AA7+AD7)+(M7+Q7)</f>
        <v>1920</v>
      </c>
      <c r="AL7" s="775"/>
      <c r="AM7" s="775"/>
      <c r="AN7" s="775"/>
      <c r="AO7" s="775"/>
      <c r="AP7" s="776"/>
      <c r="AQ7" s="830">
        <f>(AK7-Q7-M7)*2+(Q7+M7)</f>
        <v>2720</v>
      </c>
      <c r="AR7" s="831"/>
      <c r="AS7" s="831"/>
      <c r="AT7" s="831"/>
      <c r="AU7" s="831"/>
      <c r="AV7" s="832"/>
    </row>
    <row r="8" spans="1:49" ht="18.75" customHeight="1" x14ac:dyDescent="0.15">
      <c r="A8" s="763"/>
      <c r="B8" s="732"/>
      <c r="C8" s="732"/>
      <c r="D8" s="764"/>
      <c r="E8" s="774" t="s">
        <v>15</v>
      </c>
      <c r="F8" s="775"/>
      <c r="G8" s="775"/>
      <c r="H8" s="776"/>
      <c r="I8" s="763"/>
      <c r="J8" s="732"/>
      <c r="K8" s="732"/>
      <c r="L8" s="764"/>
      <c r="M8" s="774">
        <v>390</v>
      </c>
      <c r="N8" s="775"/>
      <c r="O8" s="775"/>
      <c r="P8" s="776"/>
      <c r="Q8" s="777">
        <v>820</v>
      </c>
      <c r="R8" s="778"/>
      <c r="S8" s="778"/>
      <c r="T8" s="779"/>
      <c r="U8" s="763"/>
      <c r="V8" s="732"/>
      <c r="W8" s="764"/>
      <c r="X8" s="763"/>
      <c r="Y8" s="732"/>
      <c r="Z8" s="764"/>
      <c r="AA8" s="763"/>
      <c r="AB8" s="732"/>
      <c r="AC8" s="764"/>
      <c r="AD8" s="763"/>
      <c r="AE8" s="732"/>
      <c r="AF8" s="764"/>
      <c r="AG8" s="824"/>
      <c r="AH8" s="825"/>
      <c r="AI8" s="825"/>
      <c r="AJ8" s="826"/>
      <c r="AK8" s="800">
        <f>ROUND((I7+U7+X7+AA7+AD7)*8.3%,0)+(I7+U7+X7+AA7+AD7)+(M8+Q8)</f>
        <v>2010</v>
      </c>
      <c r="AL8" s="775"/>
      <c r="AM8" s="775"/>
      <c r="AN8" s="775"/>
      <c r="AO8" s="775"/>
      <c r="AP8" s="776"/>
      <c r="AQ8" s="777">
        <f t="shared" ref="AQ8:AQ26" si="0">(AK8-Q8-M8)*2+(Q8+M8)</f>
        <v>2810</v>
      </c>
      <c r="AR8" s="778"/>
      <c r="AS8" s="778"/>
      <c r="AT8" s="778"/>
      <c r="AU8" s="778"/>
      <c r="AV8" s="779"/>
    </row>
    <row r="9" spans="1:49" ht="18.75" customHeight="1" x14ac:dyDescent="0.15">
      <c r="A9" s="763"/>
      <c r="B9" s="732"/>
      <c r="C9" s="732"/>
      <c r="D9" s="764"/>
      <c r="E9" s="774" t="s">
        <v>16</v>
      </c>
      <c r="F9" s="775"/>
      <c r="G9" s="775"/>
      <c r="H9" s="776"/>
      <c r="I9" s="763"/>
      <c r="J9" s="732"/>
      <c r="K9" s="732"/>
      <c r="L9" s="764"/>
      <c r="M9" s="774">
        <v>650</v>
      </c>
      <c r="N9" s="775"/>
      <c r="O9" s="775"/>
      <c r="P9" s="776"/>
      <c r="Q9" s="777">
        <v>1310</v>
      </c>
      <c r="R9" s="778"/>
      <c r="S9" s="778"/>
      <c r="T9" s="779"/>
      <c r="U9" s="763"/>
      <c r="V9" s="732"/>
      <c r="W9" s="764"/>
      <c r="X9" s="763"/>
      <c r="Y9" s="732"/>
      <c r="Z9" s="764"/>
      <c r="AA9" s="763"/>
      <c r="AB9" s="732"/>
      <c r="AC9" s="764"/>
      <c r="AD9" s="763"/>
      <c r="AE9" s="732"/>
      <c r="AF9" s="764"/>
      <c r="AG9" s="824"/>
      <c r="AH9" s="825"/>
      <c r="AI9" s="825"/>
      <c r="AJ9" s="826"/>
      <c r="AK9" s="800">
        <f>ROUND((I7+U7+X7+AA7+AD7)*8.3%,0)+(I7+U7+X7+AA7+AD7)+(M9+Q9)</f>
        <v>2760</v>
      </c>
      <c r="AL9" s="775"/>
      <c r="AM9" s="775"/>
      <c r="AN9" s="775"/>
      <c r="AO9" s="775"/>
      <c r="AP9" s="776"/>
      <c r="AQ9" s="777">
        <f t="shared" si="0"/>
        <v>3560</v>
      </c>
      <c r="AR9" s="778"/>
      <c r="AS9" s="778"/>
      <c r="AT9" s="778"/>
      <c r="AU9" s="778"/>
      <c r="AV9" s="779"/>
    </row>
    <row r="10" spans="1:49" ht="18.75" customHeight="1" thickBot="1" x14ac:dyDescent="0.2">
      <c r="A10" s="765"/>
      <c r="B10" s="766"/>
      <c r="C10" s="766"/>
      <c r="D10" s="767"/>
      <c r="E10" s="782" t="s">
        <v>17</v>
      </c>
      <c r="F10" s="783"/>
      <c r="G10" s="783"/>
      <c r="H10" s="784"/>
      <c r="I10" s="765"/>
      <c r="J10" s="766"/>
      <c r="K10" s="766"/>
      <c r="L10" s="767"/>
      <c r="M10" s="785">
        <v>1380</v>
      </c>
      <c r="N10" s="786"/>
      <c r="O10" s="786"/>
      <c r="P10" s="787"/>
      <c r="Q10" s="785">
        <v>1970</v>
      </c>
      <c r="R10" s="786"/>
      <c r="S10" s="786"/>
      <c r="T10" s="787"/>
      <c r="U10" s="765"/>
      <c r="V10" s="766"/>
      <c r="W10" s="767"/>
      <c r="X10" s="765"/>
      <c r="Y10" s="766"/>
      <c r="Z10" s="767"/>
      <c r="AA10" s="765"/>
      <c r="AB10" s="766"/>
      <c r="AC10" s="767"/>
      <c r="AD10" s="765"/>
      <c r="AE10" s="766"/>
      <c r="AF10" s="767"/>
      <c r="AG10" s="827"/>
      <c r="AH10" s="828"/>
      <c r="AI10" s="828"/>
      <c r="AJ10" s="829"/>
      <c r="AK10" s="801">
        <f>ROUND((I7+U7+X7+AA7+AD7)*8.3%,0)+(I7+U7+X7+AA7+AD7)+(M10+Q10)</f>
        <v>4150</v>
      </c>
      <c r="AL10" s="766"/>
      <c r="AM10" s="766"/>
      <c r="AN10" s="766"/>
      <c r="AO10" s="766"/>
      <c r="AP10" s="767"/>
      <c r="AQ10" s="802">
        <f t="shared" si="0"/>
        <v>4950</v>
      </c>
      <c r="AR10" s="803"/>
      <c r="AS10" s="803"/>
      <c r="AT10" s="803"/>
      <c r="AU10" s="803"/>
      <c r="AV10" s="804"/>
    </row>
    <row r="11" spans="1:49" ht="18.75" customHeight="1" thickTop="1" x14ac:dyDescent="0.15">
      <c r="A11" s="760" t="s">
        <v>61</v>
      </c>
      <c r="B11" s="761"/>
      <c r="C11" s="761"/>
      <c r="D11" s="762"/>
      <c r="E11" s="780" t="s">
        <v>14</v>
      </c>
      <c r="F11" s="780"/>
      <c r="G11" s="780"/>
      <c r="H11" s="780"/>
      <c r="I11" s="760">
        <v>712</v>
      </c>
      <c r="J11" s="761"/>
      <c r="K11" s="761"/>
      <c r="L11" s="762"/>
      <c r="M11" s="780">
        <v>300</v>
      </c>
      <c r="N11" s="780"/>
      <c r="O11" s="780"/>
      <c r="P11" s="780"/>
      <c r="Q11" s="781">
        <v>820</v>
      </c>
      <c r="R11" s="781"/>
      <c r="S11" s="781"/>
      <c r="T11" s="781"/>
      <c r="U11" s="760">
        <v>12</v>
      </c>
      <c r="V11" s="761"/>
      <c r="W11" s="762"/>
      <c r="X11" s="760">
        <v>23</v>
      </c>
      <c r="Y11" s="761"/>
      <c r="Z11" s="762"/>
      <c r="AA11" s="760">
        <v>46</v>
      </c>
      <c r="AB11" s="761"/>
      <c r="AC11" s="762"/>
      <c r="AD11" s="760">
        <v>14</v>
      </c>
      <c r="AE11" s="761"/>
      <c r="AF11" s="762"/>
      <c r="AG11" s="821" t="s">
        <v>57</v>
      </c>
      <c r="AH11" s="822"/>
      <c r="AI11" s="822"/>
      <c r="AJ11" s="823"/>
      <c r="AK11" s="851">
        <f>ROUND((I11+U11+X11+AA11+AD11)*8.3%,0)+(I11+U11+X11+AA11+AD11)+(M11+Q11)</f>
        <v>1994</v>
      </c>
      <c r="AL11" s="761"/>
      <c r="AM11" s="761"/>
      <c r="AN11" s="761"/>
      <c r="AO11" s="761"/>
      <c r="AP11" s="762"/>
      <c r="AQ11" s="841">
        <f t="shared" si="0"/>
        <v>2868</v>
      </c>
      <c r="AR11" s="842"/>
      <c r="AS11" s="842"/>
      <c r="AT11" s="842"/>
      <c r="AU11" s="842"/>
      <c r="AV11" s="843"/>
    </row>
    <row r="12" spans="1:49" ht="18.75" customHeight="1" x14ac:dyDescent="0.15">
      <c r="A12" s="763"/>
      <c r="B12" s="732"/>
      <c r="C12" s="732"/>
      <c r="D12" s="764"/>
      <c r="E12" s="774" t="s">
        <v>15</v>
      </c>
      <c r="F12" s="775"/>
      <c r="G12" s="775"/>
      <c r="H12" s="776"/>
      <c r="I12" s="763"/>
      <c r="J12" s="732"/>
      <c r="K12" s="732"/>
      <c r="L12" s="764"/>
      <c r="M12" s="774">
        <v>390</v>
      </c>
      <c r="N12" s="775"/>
      <c r="O12" s="775"/>
      <c r="P12" s="776"/>
      <c r="Q12" s="777">
        <v>820</v>
      </c>
      <c r="R12" s="778"/>
      <c r="S12" s="778"/>
      <c r="T12" s="779"/>
      <c r="U12" s="763"/>
      <c r="V12" s="732"/>
      <c r="W12" s="764"/>
      <c r="X12" s="763"/>
      <c r="Y12" s="732"/>
      <c r="Z12" s="764"/>
      <c r="AA12" s="763"/>
      <c r="AB12" s="732"/>
      <c r="AC12" s="764"/>
      <c r="AD12" s="763"/>
      <c r="AE12" s="732"/>
      <c r="AF12" s="764"/>
      <c r="AG12" s="824"/>
      <c r="AH12" s="825"/>
      <c r="AI12" s="825"/>
      <c r="AJ12" s="826"/>
      <c r="AK12" s="800">
        <f>ROUND((I11+U11+X11+AA11+AD11)*8.3%,0)+(I11+U11+X11+AA11+AD11)+(M12+Q12)</f>
        <v>2084</v>
      </c>
      <c r="AL12" s="775"/>
      <c r="AM12" s="775"/>
      <c r="AN12" s="775"/>
      <c r="AO12" s="775"/>
      <c r="AP12" s="776"/>
      <c r="AQ12" s="777">
        <f t="shared" si="0"/>
        <v>2958</v>
      </c>
      <c r="AR12" s="778"/>
      <c r="AS12" s="778"/>
      <c r="AT12" s="778"/>
      <c r="AU12" s="778"/>
      <c r="AV12" s="779"/>
    </row>
    <row r="13" spans="1:49" ht="18.75" customHeight="1" x14ac:dyDescent="0.15">
      <c r="A13" s="763"/>
      <c r="B13" s="732"/>
      <c r="C13" s="732"/>
      <c r="D13" s="764"/>
      <c r="E13" s="774" t="s">
        <v>16</v>
      </c>
      <c r="F13" s="775"/>
      <c r="G13" s="775"/>
      <c r="H13" s="776"/>
      <c r="I13" s="763"/>
      <c r="J13" s="732"/>
      <c r="K13" s="732"/>
      <c r="L13" s="764"/>
      <c r="M13" s="774">
        <v>650</v>
      </c>
      <c r="N13" s="775"/>
      <c r="O13" s="775"/>
      <c r="P13" s="776"/>
      <c r="Q13" s="777">
        <v>1310</v>
      </c>
      <c r="R13" s="778"/>
      <c r="S13" s="778"/>
      <c r="T13" s="779"/>
      <c r="U13" s="763"/>
      <c r="V13" s="732"/>
      <c r="W13" s="764"/>
      <c r="X13" s="763"/>
      <c r="Y13" s="732"/>
      <c r="Z13" s="764"/>
      <c r="AA13" s="763"/>
      <c r="AB13" s="732"/>
      <c r="AC13" s="764"/>
      <c r="AD13" s="763"/>
      <c r="AE13" s="732"/>
      <c r="AF13" s="764"/>
      <c r="AG13" s="824"/>
      <c r="AH13" s="825"/>
      <c r="AI13" s="825"/>
      <c r="AJ13" s="826"/>
      <c r="AK13" s="800">
        <f>ROUND((I11+U11+X11+AA11+AD11)*8.3%,0)+(I11+U11+X11+AA11+AD11)+(M13+Q13)</f>
        <v>2834</v>
      </c>
      <c r="AL13" s="775"/>
      <c r="AM13" s="775"/>
      <c r="AN13" s="775"/>
      <c r="AO13" s="775"/>
      <c r="AP13" s="776"/>
      <c r="AQ13" s="777">
        <f t="shared" si="0"/>
        <v>3708</v>
      </c>
      <c r="AR13" s="778"/>
      <c r="AS13" s="778"/>
      <c r="AT13" s="778"/>
      <c r="AU13" s="778"/>
      <c r="AV13" s="779"/>
    </row>
    <row r="14" spans="1:49" ht="18.75" customHeight="1" thickBot="1" x14ac:dyDescent="0.2">
      <c r="A14" s="765"/>
      <c r="B14" s="766"/>
      <c r="C14" s="766"/>
      <c r="D14" s="767"/>
      <c r="E14" s="782" t="s">
        <v>17</v>
      </c>
      <c r="F14" s="783"/>
      <c r="G14" s="783"/>
      <c r="H14" s="784"/>
      <c r="I14" s="765"/>
      <c r="J14" s="766"/>
      <c r="K14" s="766"/>
      <c r="L14" s="767"/>
      <c r="M14" s="785">
        <v>1380</v>
      </c>
      <c r="N14" s="786"/>
      <c r="O14" s="786"/>
      <c r="P14" s="787"/>
      <c r="Q14" s="785">
        <v>1970</v>
      </c>
      <c r="R14" s="786"/>
      <c r="S14" s="786"/>
      <c r="T14" s="787"/>
      <c r="U14" s="765"/>
      <c r="V14" s="766"/>
      <c r="W14" s="767"/>
      <c r="X14" s="765"/>
      <c r="Y14" s="766"/>
      <c r="Z14" s="767"/>
      <c r="AA14" s="765"/>
      <c r="AB14" s="766"/>
      <c r="AC14" s="767"/>
      <c r="AD14" s="765"/>
      <c r="AE14" s="766"/>
      <c r="AF14" s="767"/>
      <c r="AG14" s="827"/>
      <c r="AH14" s="828"/>
      <c r="AI14" s="828"/>
      <c r="AJ14" s="829"/>
      <c r="AK14" s="801">
        <f>ROUND((I11+U11+X11+AA11+AD11)*8.3%,0)+(I11+U11+X11+AA11+AD11)+(M14+Q14)</f>
        <v>4224</v>
      </c>
      <c r="AL14" s="766"/>
      <c r="AM14" s="766"/>
      <c r="AN14" s="766"/>
      <c r="AO14" s="766"/>
      <c r="AP14" s="767"/>
      <c r="AQ14" s="848">
        <f t="shared" si="0"/>
        <v>5098</v>
      </c>
      <c r="AR14" s="849"/>
      <c r="AS14" s="849"/>
      <c r="AT14" s="849"/>
      <c r="AU14" s="849"/>
      <c r="AV14" s="850"/>
    </row>
    <row r="15" spans="1:49" ht="18.75" customHeight="1" thickTop="1" x14ac:dyDescent="0.15">
      <c r="A15" s="760" t="s">
        <v>60</v>
      </c>
      <c r="B15" s="761"/>
      <c r="C15" s="761"/>
      <c r="D15" s="762"/>
      <c r="E15" s="780" t="s">
        <v>14</v>
      </c>
      <c r="F15" s="780"/>
      <c r="G15" s="780"/>
      <c r="H15" s="780"/>
      <c r="I15" s="760">
        <v>785</v>
      </c>
      <c r="J15" s="761"/>
      <c r="K15" s="761"/>
      <c r="L15" s="762"/>
      <c r="M15" s="780">
        <v>300</v>
      </c>
      <c r="N15" s="780"/>
      <c r="O15" s="780"/>
      <c r="P15" s="780"/>
      <c r="Q15" s="781">
        <v>820</v>
      </c>
      <c r="R15" s="781"/>
      <c r="S15" s="781"/>
      <c r="T15" s="781"/>
      <c r="U15" s="760">
        <v>12</v>
      </c>
      <c r="V15" s="761"/>
      <c r="W15" s="762"/>
      <c r="X15" s="760">
        <v>23</v>
      </c>
      <c r="Y15" s="761"/>
      <c r="Z15" s="762"/>
      <c r="AA15" s="760">
        <v>46</v>
      </c>
      <c r="AB15" s="761"/>
      <c r="AC15" s="762"/>
      <c r="AD15" s="760">
        <v>14</v>
      </c>
      <c r="AE15" s="761"/>
      <c r="AF15" s="762"/>
      <c r="AG15" s="821" t="s">
        <v>57</v>
      </c>
      <c r="AH15" s="822"/>
      <c r="AI15" s="822"/>
      <c r="AJ15" s="823"/>
      <c r="AK15" s="840">
        <f>ROUND((I15+U15+X15+AA15+AD15)*8.3%,0)+(I15+U15+X15+AA15+AD15)+(M15+Q15)</f>
        <v>2073</v>
      </c>
      <c r="AL15" s="732"/>
      <c r="AM15" s="732"/>
      <c r="AN15" s="732"/>
      <c r="AO15" s="732"/>
      <c r="AP15" s="764"/>
      <c r="AQ15" s="841">
        <f t="shared" si="0"/>
        <v>3026</v>
      </c>
      <c r="AR15" s="842"/>
      <c r="AS15" s="842"/>
      <c r="AT15" s="842"/>
      <c r="AU15" s="842"/>
      <c r="AV15" s="843"/>
    </row>
    <row r="16" spans="1:49" ht="18.75" customHeight="1" x14ac:dyDescent="0.15">
      <c r="A16" s="763"/>
      <c r="B16" s="732"/>
      <c r="C16" s="732"/>
      <c r="D16" s="764"/>
      <c r="E16" s="774" t="s">
        <v>15</v>
      </c>
      <c r="F16" s="775"/>
      <c r="G16" s="775"/>
      <c r="H16" s="776"/>
      <c r="I16" s="763"/>
      <c r="J16" s="732"/>
      <c r="K16" s="732"/>
      <c r="L16" s="764"/>
      <c r="M16" s="774">
        <v>390</v>
      </c>
      <c r="N16" s="775"/>
      <c r="O16" s="775"/>
      <c r="P16" s="776"/>
      <c r="Q16" s="777">
        <v>820</v>
      </c>
      <c r="R16" s="778"/>
      <c r="S16" s="778"/>
      <c r="T16" s="779"/>
      <c r="U16" s="763"/>
      <c r="V16" s="732"/>
      <c r="W16" s="764"/>
      <c r="X16" s="763"/>
      <c r="Y16" s="732"/>
      <c r="Z16" s="764"/>
      <c r="AA16" s="763"/>
      <c r="AB16" s="732"/>
      <c r="AC16" s="764"/>
      <c r="AD16" s="763"/>
      <c r="AE16" s="732"/>
      <c r="AF16" s="764"/>
      <c r="AG16" s="824"/>
      <c r="AH16" s="825"/>
      <c r="AI16" s="825"/>
      <c r="AJ16" s="826"/>
      <c r="AK16" s="800">
        <f>ROUND((I15+U15+X15+AA15+AD15)*8.3%,0)+(I15+U15+X15+AA15+AD15)+(M16+Q16)</f>
        <v>2163</v>
      </c>
      <c r="AL16" s="775"/>
      <c r="AM16" s="775"/>
      <c r="AN16" s="775"/>
      <c r="AO16" s="775"/>
      <c r="AP16" s="776"/>
      <c r="AQ16" s="777">
        <f t="shared" si="0"/>
        <v>3116</v>
      </c>
      <c r="AR16" s="778"/>
      <c r="AS16" s="778"/>
      <c r="AT16" s="778"/>
      <c r="AU16" s="778"/>
      <c r="AV16" s="779"/>
    </row>
    <row r="17" spans="1:54" ht="18.75" customHeight="1" x14ac:dyDescent="0.15">
      <c r="A17" s="763"/>
      <c r="B17" s="732"/>
      <c r="C17" s="732"/>
      <c r="D17" s="764"/>
      <c r="E17" s="774" t="s">
        <v>16</v>
      </c>
      <c r="F17" s="775"/>
      <c r="G17" s="775"/>
      <c r="H17" s="776"/>
      <c r="I17" s="763"/>
      <c r="J17" s="732"/>
      <c r="K17" s="732"/>
      <c r="L17" s="764"/>
      <c r="M17" s="774">
        <v>650</v>
      </c>
      <c r="N17" s="775"/>
      <c r="O17" s="775"/>
      <c r="P17" s="776"/>
      <c r="Q17" s="777">
        <v>1310</v>
      </c>
      <c r="R17" s="778"/>
      <c r="S17" s="778"/>
      <c r="T17" s="779"/>
      <c r="U17" s="763"/>
      <c r="V17" s="732"/>
      <c r="W17" s="764"/>
      <c r="X17" s="763"/>
      <c r="Y17" s="732"/>
      <c r="Z17" s="764"/>
      <c r="AA17" s="763"/>
      <c r="AB17" s="732"/>
      <c r="AC17" s="764"/>
      <c r="AD17" s="763"/>
      <c r="AE17" s="732"/>
      <c r="AF17" s="764"/>
      <c r="AG17" s="824"/>
      <c r="AH17" s="825"/>
      <c r="AI17" s="825"/>
      <c r="AJ17" s="826"/>
      <c r="AK17" s="800">
        <f>ROUND((I15+U15+X15+AA15+AD15)*8.3%,0)+(I15+U15+X15+AA15+AD15)+(M17+Q17)</f>
        <v>2913</v>
      </c>
      <c r="AL17" s="775"/>
      <c r="AM17" s="775"/>
      <c r="AN17" s="775"/>
      <c r="AO17" s="775"/>
      <c r="AP17" s="776"/>
      <c r="AQ17" s="777">
        <f t="shared" si="0"/>
        <v>3866</v>
      </c>
      <c r="AR17" s="778"/>
      <c r="AS17" s="778"/>
      <c r="AT17" s="778"/>
      <c r="AU17" s="778"/>
      <c r="AV17" s="779"/>
    </row>
    <row r="18" spans="1:54" ht="18.75" customHeight="1" thickBot="1" x14ac:dyDescent="0.2">
      <c r="A18" s="765"/>
      <c r="B18" s="766"/>
      <c r="C18" s="766"/>
      <c r="D18" s="767"/>
      <c r="E18" s="782" t="s">
        <v>17</v>
      </c>
      <c r="F18" s="783"/>
      <c r="G18" s="783"/>
      <c r="H18" s="784"/>
      <c r="I18" s="765"/>
      <c r="J18" s="766"/>
      <c r="K18" s="766"/>
      <c r="L18" s="767"/>
      <c r="M18" s="785">
        <v>1380</v>
      </c>
      <c r="N18" s="786"/>
      <c r="O18" s="786"/>
      <c r="P18" s="787"/>
      <c r="Q18" s="785">
        <v>1970</v>
      </c>
      <c r="R18" s="786"/>
      <c r="S18" s="786"/>
      <c r="T18" s="787"/>
      <c r="U18" s="765"/>
      <c r="V18" s="766"/>
      <c r="W18" s="767"/>
      <c r="X18" s="765"/>
      <c r="Y18" s="766"/>
      <c r="Z18" s="767"/>
      <c r="AA18" s="765"/>
      <c r="AB18" s="766"/>
      <c r="AC18" s="767"/>
      <c r="AD18" s="765"/>
      <c r="AE18" s="766"/>
      <c r="AF18" s="767"/>
      <c r="AG18" s="827"/>
      <c r="AH18" s="828"/>
      <c r="AI18" s="828"/>
      <c r="AJ18" s="829"/>
      <c r="AK18" s="852">
        <f>ROUND((I15+U15+X15+AA15+AD15)*8.3%,0)+(I15+U15+X15+AA15+AD15)+(M18+Q18)</f>
        <v>4303</v>
      </c>
      <c r="AL18" s="853"/>
      <c r="AM18" s="853"/>
      <c r="AN18" s="853"/>
      <c r="AO18" s="853"/>
      <c r="AP18" s="854"/>
      <c r="AQ18" s="848">
        <f t="shared" si="0"/>
        <v>5256</v>
      </c>
      <c r="AR18" s="849"/>
      <c r="AS18" s="849"/>
      <c r="AT18" s="849"/>
      <c r="AU18" s="849"/>
      <c r="AV18" s="850"/>
    </row>
    <row r="19" spans="1:54" ht="18.75" customHeight="1" thickTop="1" x14ac:dyDescent="0.15">
      <c r="A19" s="760" t="s">
        <v>59</v>
      </c>
      <c r="B19" s="761"/>
      <c r="C19" s="761"/>
      <c r="D19" s="762"/>
      <c r="E19" s="780" t="s">
        <v>14</v>
      </c>
      <c r="F19" s="780"/>
      <c r="G19" s="780"/>
      <c r="H19" s="780"/>
      <c r="I19" s="760">
        <v>854</v>
      </c>
      <c r="J19" s="761"/>
      <c r="K19" s="761"/>
      <c r="L19" s="762"/>
      <c r="M19" s="780">
        <v>300</v>
      </c>
      <c r="N19" s="780"/>
      <c r="O19" s="780"/>
      <c r="P19" s="780"/>
      <c r="Q19" s="781">
        <v>820</v>
      </c>
      <c r="R19" s="781"/>
      <c r="S19" s="781"/>
      <c r="T19" s="781"/>
      <c r="U19" s="760">
        <v>12</v>
      </c>
      <c r="V19" s="761"/>
      <c r="W19" s="762"/>
      <c r="X19" s="760">
        <v>23</v>
      </c>
      <c r="Y19" s="761"/>
      <c r="Z19" s="762"/>
      <c r="AA19" s="760">
        <v>46</v>
      </c>
      <c r="AB19" s="761"/>
      <c r="AC19" s="762"/>
      <c r="AD19" s="760">
        <v>14</v>
      </c>
      <c r="AE19" s="761"/>
      <c r="AF19" s="762"/>
      <c r="AG19" s="821" t="s">
        <v>57</v>
      </c>
      <c r="AH19" s="822"/>
      <c r="AI19" s="822"/>
      <c r="AJ19" s="823"/>
      <c r="AK19" s="840">
        <f>ROUND((I19+U19+X19+AA19+AD19)*8.3%,0)+(I19+U19+X19+AA19+AD19)+(M19+Q19)</f>
        <v>2148</v>
      </c>
      <c r="AL19" s="732"/>
      <c r="AM19" s="732"/>
      <c r="AN19" s="732"/>
      <c r="AO19" s="732"/>
      <c r="AP19" s="764"/>
      <c r="AQ19" s="841">
        <f t="shared" si="0"/>
        <v>3176</v>
      </c>
      <c r="AR19" s="842"/>
      <c r="AS19" s="842"/>
      <c r="AT19" s="842"/>
      <c r="AU19" s="842"/>
      <c r="AV19" s="843"/>
    </row>
    <row r="20" spans="1:54" ht="18.75" customHeight="1" x14ac:dyDescent="0.15">
      <c r="A20" s="763"/>
      <c r="B20" s="732"/>
      <c r="C20" s="732"/>
      <c r="D20" s="764"/>
      <c r="E20" s="774" t="s">
        <v>15</v>
      </c>
      <c r="F20" s="775"/>
      <c r="G20" s="775"/>
      <c r="H20" s="776"/>
      <c r="I20" s="763"/>
      <c r="J20" s="732"/>
      <c r="K20" s="732"/>
      <c r="L20" s="764"/>
      <c r="M20" s="774">
        <v>390</v>
      </c>
      <c r="N20" s="775"/>
      <c r="O20" s="775"/>
      <c r="P20" s="776"/>
      <c r="Q20" s="777">
        <v>820</v>
      </c>
      <c r="R20" s="778"/>
      <c r="S20" s="778"/>
      <c r="T20" s="779"/>
      <c r="U20" s="763"/>
      <c r="V20" s="732"/>
      <c r="W20" s="764"/>
      <c r="X20" s="763"/>
      <c r="Y20" s="732"/>
      <c r="Z20" s="764"/>
      <c r="AA20" s="763"/>
      <c r="AB20" s="732"/>
      <c r="AC20" s="764"/>
      <c r="AD20" s="763"/>
      <c r="AE20" s="732"/>
      <c r="AF20" s="764"/>
      <c r="AG20" s="824"/>
      <c r="AH20" s="825"/>
      <c r="AI20" s="825"/>
      <c r="AJ20" s="826"/>
      <c r="AK20" s="800">
        <f>ROUND((I19+U19+X19+AA19+AD19)*8.3%,0)+(I19+U19+X19+AA19+AD19)+(M20+Q20)</f>
        <v>2238</v>
      </c>
      <c r="AL20" s="775"/>
      <c r="AM20" s="775"/>
      <c r="AN20" s="775"/>
      <c r="AO20" s="775"/>
      <c r="AP20" s="776"/>
      <c r="AQ20" s="777">
        <f t="shared" si="0"/>
        <v>3266</v>
      </c>
      <c r="AR20" s="778"/>
      <c r="AS20" s="778"/>
      <c r="AT20" s="778"/>
      <c r="AU20" s="778"/>
      <c r="AV20" s="779"/>
    </row>
    <row r="21" spans="1:54" ht="18.75" customHeight="1" x14ac:dyDescent="0.15">
      <c r="A21" s="763"/>
      <c r="B21" s="732"/>
      <c r="C21" s="732"/>
      <c r="D21" s="764"/>
      <c r="E21" s="774" t="s">
        <v>16</v>
      </c>
      <c r="F21" s="775"/>
      <c r="G21" s="775"/>
      <c r="H21" s="776"/>
      <c r="I21" s="763"/>
      <c r="J21" s="732"/>
      <c r="K21" s="732"/>
      <c r="L21" s="764"/>
      <c r="M21" s="774">
        <v>650</v>
      </c>
      <c r="N21" s="775"/>
      <c r="O21" s="775"/>
      <c r="P21" s="776"/>
      <c r="Q21" s="777">
        <v>1310</v>
      </c>
      <c r="R21" s="778"/>
      <c r="S21" s="778"/>
      <c r="T21" s="779"/>
      <c r="U21" s="763"/>
      <c r="V21" s="732"/>
      <c r="W21" s="764"/>
      <c r="X21" s="763"/>
      <c r="Y21" s="732"/>
      <c r="Z21" s="764"/>
      <c r="AA21" s="763"/>
      <c r="AB21" s="732"/>
      <c r="AC21" s="764"/>
      <c r="AD21" s="763"/>
      <c r="AE21" s="732"/>
      <c r="AF21" s="764"/>
      <c r="AG21" s="824"/>
      <c r="AH21" s="825"/>
      <c r="AI21" s="825"/>
      <c r="AJ21" s="826"/>
      <c r="AK21" s="800">
        <f>ROUND((I19+U19+X19+AA19+AD19)*8.3%,0)+(I19+U19+X19+AA19+AD19)+(M21+Q21)</f>
        <v>2988</v>
      </c>
      <c r="AL21" s="775"/>
      <c r="AM21" s="775"/>
      <c r="AN21" s="775"/>
      <c r="AO21" s="775"/>
      <c r="AP21" s="776"/>
      <c r="AQ21" s="777">
        <f t="shared" si="0"/>
        <v>4016</v>
      </c>
      <c r="AR21" s="778"/>
      <c r="AS21" s="778"/>
      <c r="AT21" s="778"/>
      <c r="AU21" s="778"/>
      <c r="AV21" s="779"/>
    </row>
    <row r="22" spans="1:54" ht="18.75" customHeight="1" thickBot="1" x14ac:dyDescent="0.2">
      <c r="A22" s="765"/>
      <c r="B22" s="766"/>
      <c r="C22" s="766"/>
      <c r="D22" s="767"/>
      <c r="E22" s="782" t="s">
        <v>17</v>
      </c>
      <c r="F22" s="783"/>
      <c r="G22" s="783"/>
      <c r="H22" s="784"/>
      <c r="I22" s="765"/>
      <c r="J22" s="766"/>
      <c r="K22" s="766"/>
      <c r="L22" s="767"/>
      <c r="M22" s="785">
        <v>1380</v>
      </c>
      <c r="N22" s="786"/>
      <c r="O22" s="786"/>
      <c r="P22" s="787"/>
      <c r="Q22" s="785">
        <v>1970</v>
      </c>
      <c r="R22" s="786"/>
      <c r="S22" s="786"/>
      <c r="T22" s="787"/>
      <c r="U22" s="765"/>
      <c r="V22" s="766"/>
      <c r="W22" s="767"/>
      <c r="X22" s="765"/>
      <c r="Y22" s="766"/>
      <c r="Z22" s="767"/>
      <c r="AA22" s="765"/>
      <c r="AB22" s="766"/>
      <c r="AC22" s="767"/>
      <c r="AD22" s="765"/>
      <c r="AE22" s="766"/>
      <c r="AF22" s="767"/>
      <c r="AG22" s="827"/>
      <c r="AH22" s="828"/>
      <c r="AI22" s="828"/>
      <c r="AJ22" s="829"/>
      <c r="AK22" s="852">
        <f>ROUND((I19+U19+X19+AA19+AD19)*8.3%,0)+(I19+U19+X19+AA19+AD19)+(M22+Q22)</f>
        <v>4378</v>
      </c>
      <c r="AL22" s="853"/>
      <c r="AM22" s="853"/>
      <c r="AN22" s="853"/>
      <c r="AO22" s="853"/>
      <c r="AP22" s="854"/>
      <c r="AQ22" s="848">
        <f t="shared" si="0"/>
        <v>5406</v>
      </c>
      <c r="AR22" s="849"/>
      <c r="AS22" s="849"/>
      <c r="AT22" s="849"/>
      <c r="AU22" s="849"/>
      <c r="AV22" s="850"/>
    </row>
    <row r="23" spans="1:54" ht="18.75" customHeight="1" thickTop="1" x14ac:dyDescent="0.15">
      <c r="A23" s="760" t="s">
        <v>58</v>
      </c>
      <c r="B23" s="761"/>
      <c r="C23" s="761"/>
      <c r="D23" s="762"/>
      <c r="E23" s="780" t="s">
        <v>14</v>
      </c>
      <c r="F23" s="780"/>
      <c r="G23" s="780"/>
      <c r="H23" s="780"/>
      <c r="I23" s="760">
        <v>922</v>
      </c>
      <c r="J23" s="761"/>
      <c r="K23" s="761"/>
      <c r="L23" s="762"/>
      <c r="M23" s="780">
        <v>300</v>
      </c>
      <c r="N23" s="780"/>
      <c r="O23" s="780"/>
      <c r="P23" s="780"/>
      <c r="Q23" s="781">
        <v>820</v>
      </c>
      <c r="R23" s="781"/>
      <c r="S23" s="781"/>
      <c r="T23" s="781"/>
      <c r="U23" s="760">
        <v>12</v>
      </c>
      <c r="V23" s="761"/>
      <c r="W23" s="762"/>
      <c r="X23" s="760">
        <v>23</v>
      </c>
      <c r="Y23" s="761"/>
      <c r="Z23" s="762"/>
      <c r="AA23" s="760">
        <v>46</v>
      </c>
      <c r="AB23" s="761"/>
      <c r="AC23" s="762"/>
      <c r="AD23" s="760">
        <v>14</v>
      </c>
      <c r="AE23" s="761"/>
      <c r="AF23" s="762"/>
      <c r="AG23" s="821" t="s">
        <v>57</v>
      </c>
      <c r="AH23" s="822"/>
      <c r="AI23" s="822"/>
      <c r="AJ23" s="823"/>
      <c r="AK23" s="840">
        <f>ROUND((I23+U23+X23+AA23+AD23)*8.3%,0)+(I23+U23+X23+AA23+AD23)+(M23+Q23)</f>
        <v>2221</v>
      </c>
      <c r="AL23" s="732"/>
      <c r="AM23" s="732"/>
      <c r="AN23" s="732"/>
      <c r="AO23" s="732"/>
      <c r="AP23" s="764"/>
      <c r="AQ23" s="841">
        <f t="shared" si="0"/>
        <v>3322</v>
      </c>
      <c r="AR23" s="842"/>
      <c r="AS23" s="842"/>
      <c r="AT23" s="842"/>
      <c r="AU23" s="842"/>
      <c r="AV23" s="843"/>
    </row>
    <row r="24" spans="1:54" ht="18.75" customHeight="1" x14ac:dyDescent="0.15">
      <c r="A24" s="763"/>
      <c r="B24" s="732"/>
      <c r="C24" s="732"/>
      <c r="D24" s="764"/>
      <c r="E24" s="774" t="s">
        <v>15</v>
      </c>
      <c r="F24" s="775"/>
      <c r="G24" s="775"/>
      <c r="H24" s="776"/>
      <c r="I24" s="763"/>
      <c r="J24" s="732"/>
      <c r="K24" s="732"/>
      <c r="L24" s="764"/>
      <c r="M24" s="774">
        <v>390</v>
      </c>
      <c r="N24" s="775"/>
      <c r="O24" s="775"/>
      <c r="P24" s="776"/>
      <c r="Q24" s="777">
        <v>820</v>
      </c>
      <c r="R24" s="778"/>
      <c r="S24" s="778"/>
      <c r="T24" s="779"/>
      <c r="U24" s="763"/>
      <c r="V24" s="732"/>
      <c r="W24" s="764"/>
      <c r="X24" s="763"/>
      <c r="Y24" s="732"/>
      <c r="Z24" s="764"/>
      <c r="AA24" s="763"/>
      <c r="AB24" s="732"/>
      <c r="AC24" s="764"/>
      <c r="AD24" s="763"/>
      <c r="AE24" s="732"/>
      <c r="AF24" s="764"/>
      <c r="AG24" s="824"/>
      <c r="AH24" s="825"/>
      <c r="AI24" s="825"/>
      <c r="AJ24" s="826"/>
      <c r="AK24" s="800">
        <f>ROUND((I23+U23+X23+AA23+AD23)*8.3%,0)+(I23+U23+X23+AA23+AD23)+(M24+Q24)</f>
        <v>2311</v>
      </c>
      <c r="AL24" s="775"/>
      <c r="AM24" s="775"/>
      <c r="AN24" s="775"/>
      <c r="AO24" s="775"/>
      <c r="AP24" s="776"/>
      <c r="AQ24" s="777">
        <f t="shared" si="0"/>
        <v>3412</v>
      </c>
      <c r="AR24" s="778"/>
      <c r="AS24" s="778"/>
      <c r="AT24" s="778"/>
      <c r="AU24" s="778"/>
      <c r="AV24" s="779"/>
    </row>
    <row r="25" spans="1:54" ht="18.75" customHeight="1" x14ac:dyDescent="0.15">
      <c r="A25" s="763"/>
      <c r="B25" s="732"/>
      <c r="C25" s="732"/>
      <c r="D25" s="764"/>
      <c r="E25" s="774" t="s">
        <v>16</v>
      </c>
      <c r="F25" s="775"/>
      <c r="G25" s="775"/>
      <c r="H25" s="776"/>
      <c r="I25" s="763"/>
      <c r="J25" s="732"/>
      <c r="K25" s="732"/>
      <c r="L25" s="764"/>
      <c r="M25" s="774">
        <v>650</v>
      </c>
      <c r="N25" s="775"/>
      <c r="O25" s="775"/>
      <c r="P25" s="776"/>
      <c r="Q25" s="777">
        <v>1310</v>
      </c>
      <c r="R25" s="778"/>
      <c r="S25" s="778"/>
      <c r="T25" s="779"/>
      <c r="U25" s="763"/>
      <c r="V25" s="732"/>
      <c r="W25" s="764"/>
      <c r="X25" s="763"/>
      <c r="Y25" s="732"/>
      <c r="Z25" s="764"/>
      <c r="AA25" s="763"/>
      <c r="AB25" s="732"/>
      <c r="AC25" s="764"/>
      <c r="AD25" s="763"/>
      <c r="AE25" s="732"/>
      <c r="AF25" s="764"/>
      <c r="AG25" s="824"/>
      <c r="AH25" s="825"/>
      <c r="AI25" s="825"/>
      <c r="AJ25" s="826"/>
      <c r="AK25" s="800">
        <f>ROUND((I23+U23+X23+AA23+AD23)*8.3%,0)+(I23+U23+X23+AA23+AD23)+(M25+Q25)</f>
        <v>3061</v>
      </c>
      <c r="AL25" s="775"/>
      <c r="AM25" s="775"/>
      <c r="AN25" s="775"/>
      <c r="AO25" s="775"/>
      <c r="AP25" s="776"/>
      <c r="AQ25" s="777">
        <f t="shared" si="0"/>
        <v>4162</v>
      </c>
      <c r="AR25" s="778"/>
      <c r="AS25" s="778"/>
      <c r="AT25" s="778"/>
      <c r="AU25" s="778"/>
      <c r="AV25" s="779"/>
    </row>
    <row r="26" spans="1:54" ht="18.75" customHeight="1" x14ac:dyDescent="0.15">
      <c r="A26" s="750"/>
      <c r="B26" s="751"/>
      <c r="C26" s="751"/>
      <c r="D26" s="752"/>
      <c r="E26" s="782" t="s">
        <v>17</v>
      </c>
      <c r="F26" s="783"/>
      <c r="G26" s="783"/>
      <c r="H26" s="784"/>
      <c r="I26" s="750"/>
      <c r="J26" s="751"/>
      <c r="K26" s="751"/>
      <c r="L26" s="752"/>
      <c r="M26" s="785">
        <v>1380</v>
      </c>
      <c r="N26" s="786"/>
      <c r="O26" s="786"/>
      <c r="P26" s="787"/>
      <c r="Q26" s="785">
        <v>1970</v>
      </c>
      <c r="R26" s="786"/>
      <c r="S26" s="786"/>
      <c r="T26" s="787"/>
      <c r="U26" s="750"/>
      <c r="V26" s="751"/>
      <c r="W26" s="752"/>
      <c r="X26" s="750"/>
      <c r="Y26" s="751"/>
      <c r="Z26" s="752"/>
      <c r="AA26" s="750"/>
      <c r="AB26" s="751"/>
      <c r="AC26" s="752"/>
      <c r="AD26" s="750"/>
      <c r="AE26" s="751"/>
      <c r="AF26" s="752"/>
      <c r="AG26" s="837"/>
      <c r="AH26" s="838"/>
      <c r="AI26" s="838"/>
      <c r="AJ26" s="839"/>
      <c r="AK26" s="844">
        <f>ROUND((I23+U23+X23+AA23+AD23)*8.3%,0)+(I23+U23+X23+AA23+AD23)+(M26+Q26)</f>
        <v>4451</v>
      </c>
      <c r="AL26" s="751"/>
      <c r="AM26" s="751"/>
      <c r="AN26" s="751"/>
      <c r="AO26" s="751"/>
      <c r="AP26" s="752"/>
      <c r="AQ26" s="845">
        <f t="shared" si="0"/>
        <v>5552</v>
      </c>
      <c r="AR26" s="846"/>
      <c r="AS26" s="846"/>
      <c r="AT26" s="846"/>
      <c r="AU26" s="846"/>
      <c r="AV26" s="847"/>
    </row>
    <row r="27" spans="1:54" ht="12" customHeight="1" x14ac:dyDescent="0.15"/>
    <row r="28" spans="1:54" ht="18.75" customHeight="1" x14ac:dyDescent="0.15">
      <c r="A28" s="833" t="s">
        <v>26</v>
      </c>
      <c r="B28" s="833"/>
      <c r="C28" s="833"/>
      <c r="D28" s="833"/>
      <c r="E28" s="833"/>
      <c r="F28" s="768" t="s">
        <v>34</v>
      </c>
      <c r="G28" s="769"/>
      <c r="H28" s="769"/>
      <c r="I28" s="769"/>
      <c r="J28" s="769"/>
      <c r="K28" s="769"/>
      <c r="L28" s="769"/>
      <c r="M28" s="769"/>
      <c r="N28" s="769"/>
      <c r="O28" s="769"/>
      <c r="P28" s="769"/>
      <c r="Q28" s="769"/>
      <c r="R28" s="769"/>
      <c r="S28" s="769"/>
      <c r="T28" s="769"/>
      <c r="U28" s="769"/>
      <c r="V28" s="769"/>
      <c r="W28" s="769"/>
      <c r="X28" s="769"/>
      <c r="Y28" s="769"/>
      <c r="Z28" s="769"/>
      <c r="AA28" s="769"/>
      <c r="AB28" s="770"/>
      <c r="AC28" s="8"/>
      <c r="AD28" s="746" t="s">
        <v>37</v>
      </c>
      <c r="AE28" s="747" t="s">
        <v>72</v>
      </c>
      <c r="AF28" s="748"/>
      <c r="AG28" s="748"/>
      <c r="AH28" s="748"/>
      <c r="AI28" s="748"/>
      <c r="AJ28" s="749"/>
      <c r="AK28" s="9"/>
      <c r="AL28" s="719" t="s">
        <v>55</v>
      </c>
      <c r="AM28" s="834" t="s">
        <v>71</v>
      </c>
      <c r="AN28" s="835"/>
      <c r="AO28" s="835"/>
      <c r="AP28" s="835"/>
      <c r="AQ28" s="835"/>
      <c r="AR28" s="835"/>
      <c r="AS28" s="835"/>
      <c r="AT28" s="835"/>
      <c r="AU28" s="835"/>
      <c r="AV28" s="836"/>
      <c r="AW28" s="9"/>
      <c r="AX28" s="9"/>
      <c r="AY28" s="9"/>
      <c r="AZ28" s="9"/>
      <c r="BA28" s="9"/>
      <c r="BB28" s="9"/>
    </row>
    <row r="29" spans="1:54" ht="18.75" customHeight="1" x14ac:dyDescent="0.15">
      <c r="A29" s="759" t="s">
        <v>27</v>
      </c>
      <c r="B29" s="759"/>
      <c r="C29" s="759"/>
      <c r="D29" s="759"/>
      <c r="E29" s="759"/>
      <c r="F29" s="771" t="s">
        <v>31</v>
      </c>
      <c r="G29" s="772"/>
      <c r="H29" s="772"/>
      <c r="I29" s="772"/>
      <c r="J29" s="772"/>
      <c r="K29" s="772"/>
      <c r="L29" s="772"/>
      <c r="M29" s="772"/>
      <c r="N29" s="772"/>
      <c r="O29" s="772"/>
      <c r="P29" s="772"/>
      <c r="Q29" s="772"/>
      <c r="R29" s="772"/>
      <c r="S29" s="772"/>
      <c r="T29" s="772"/>
      <c r="U29" s="772"/>
      <c r="V29" s="772"/>
      <c r="W29" s="772"/>
      <c r="X29" s="772"/>
      <c r="Y29" s="772"/>
      <c r="Z29" s="772"/>
      <c r="AA29" s="772"/>
      <c r="AB29" s="773"/>
      <c r="AC29" s="9"/>
      <c r="AD29" s="746"/>
      <c r="AE29" s="750">
        <v>30</v>
      </c>
      <c r="AF29" s="751"/>
      <c r="AG29" s="751"/>
      <c r="AH29" s="751"/>
      <c r="AI29" s="751"/>
      <c r="AJ29" s="752"/>
      <c r="AK29" s="9"/>
      <c r="AL29" s="720"/>
      <c r="AM29" s="10" t="s">
        <v>68</v>
      </c>
      <c r="AN29" s="11"/>
      <c r="AO29" s="11"/>
      <c r="AP29" s="11"/>
      <c r="AQ29" s="11"/>
      <c r="AR29" s="12"/>
      <c r="AS29" s="723">
        <v>144</v>
      </c>
      <c r="AT29" s="724"/>
      <c r="AU29" s="724"/>
      <c r="AV29" s="725"/>
      <c r="AW29" s="9"/>
      <c r="AX29" s="9"/>
      <c r="AY29" s="9"/>
      <c r="AZ29" s="9"/>
      <c r="BA29" s="9"/>
      <c r="BB29" s="9"/>
    </row>
    <row r="30" spans="1:54" ht="18.75" customHeight="1" x14ac:dyDescent="0.15">
      <c r="A30" s="794" t="s">
        <v>28</v>
      </c>
      <c r="B30" s="794"/>
      <c r="C30" s="794"/>
      <c r="D30" s="794"/>
      <c r="E30" s="794"/>
      <c r="F30" s="740" t="s">
        <v>35</v>
      </c>
      <c r="G30" s="741"/>
      <c r="H30" s="741"/>
      <c r="I30" s="741"/>
      <c r="J30" s="741"/>
      <c r="K30" s="741"/>
      <c r="L30" s="741"/>
      <c r="M30" s="741"/>
      <c r="N30" s="741"/>
      <c r="O30" s="741"/>
      <c r="P30" s="741"/>
      <c r="Q30" s="741"/>
      <c r="R30" s="741"/>
      <c r="S30" s="741"/>
      <c r="T30" s="741"/>
      <c r="U30" s="741"/>
      <c r="V30" s="741"/>
      <c r="W30" s="741"/>
      <c r="X30" s="741"/>
      <c r="Y30" s="741"/>
      <c r="Z30" s="741"/>
      <c r="AA30" s="741"/>
      <c r="AB30" s="742"/>
      <c r="AC30" s="9"/>
      <c r="AD30" s="721" t="s">
        <v>56</v>
      </c>
      <c r="AE30" s="756" t="s">
        <v>66</v>
      </c>
      <c r="AF30" s="757"/>
      <c r="AG30" s="757"/>
      <c r="AH30" s="757"/>
      <c r="AI30" s="757"/>
      <c r="AJ30" s="758"/>
      <c r="AK30" s="9"/>
      <c r="AL30" s="720"/>
      <c r="AM30" s="729" t="s">
        <v>69</v>
      </c>
      <c r="AN30" s="730"/>
      <c r="AO30" s="730"/>
      <c r="AP30" s="730"/>
      <c r="AQ30" s="730"/>
      <c r="AR30" s="731"/>
      <c r="AS30" s="726">
        <v>680</v>
      </c>
      <c r="AT30" s="727"/>
      <c r="AU30" s="727"/>
      <c r="AV30" s="728"/>
      <c r="AW30" s="9"/>
      <c r="AX30" s="9"/>
      <c r="AY30" s="9"/>
      <c r="AZ30" s="9"/>
      <c r="BA30" s="9"/>
      <c r="BB30" s="9"/>
    </row>
    <row r="31" spans="1:54" ht="18.75" customHeight="1" x14ac:dyDescent="0.15">
      <c r="A31" s="794" t="s">
        <v>29</v>
      </c>
      <c r="B31" s="794"/>
      <c r="C31" s="794"/>
      <c r="D31" s="794"/>
      <c r="E31" s="794"/>
      <c r="F31" s="740" t="s">
        <v>32</v>
      </c>
      <c r="G31" s="741"/>
      <c r="H31" s="741"/>
      <c r="I31" s="741"/>
      <c r="J31" s="741"/>
      <c r="K31" s="741"/>
      <c r="L31" s="741"/>
      <c r="M31" s="741"/>
      <c r="N31" s="741"/>
      <c r="O31" s="741"/>
      <c r="P31" s="741"/>
      <c r="Q31" s="741"/>
      <c r="R31" s="741"/>
      <c r="S31" s="741"/>
      <c r="T31" s="741"/>
      <c r="U31" s="741"/>
      <c r="V31" s="741"/>
      <c r="W31" s="741"/>
      <c r="X31" s="741"/>
      <c r="Y31" s="741"/>
      <c r="Z31" s="741"/>
      <c r="AA31" s="741"/>
      <c r="AB31" s="742"/>
      <c r="AC31" s="9"/>
      <c r="AD31" s="746"/>
      <c r="AE31" s="753" t="s">
        <v>67</v>
      </c>
      <c r="AF31" s="754"/>
      <c r="AG31" s="754"/>
      <c r="AH31" s="754"/>
      <c r="AI31" s="754"/>
      <c r="AJ31" s="755"/>
      <c r="AK31" s="9"/>
      <c r="AL31" s="721"/>
      <c r="AM31" s="734" t="s">
        <v>70</v>
      </c>
      <c r="AN31" s="735"/>
      <c r="AO31" s="735"/>
      <c r="AP31" s="735"/>
      <c r="AQ31" s="735"/>
      <c r="AR31" s="736"/>
      <c r="AS31" s="737">
        <v>1280</v>
      </c>
      <c r="AT31" s="738"/>
      <c r="AU31" s="738"/>
      <c r="AV31" s="739"/>
      <c r="AW31" s="9"/>
      <c r="AX31" s="9"/>
      <c r="AY31" s="9"/>
      <c r="AZ31" s="9"/>
      <c r="BA31" s="9"/>
      <c r="BB31" s="9"/>
    </row>
    <row r="32" spans="1:54" ht="18.75" customHeight="1" x14ac:dyDescent="0.15">
      <c r="A32" s="793" t="s">
        <v>30</v>
      </c>
      <c r="B32" s="793"/>
      <c r="C32" s="793"/>
      <c r="D32" s="793"/>
      <c r="E32" s="793"/>
      <c r="F32" s="743" t="s">
        <v>33</v>
      </c>
      <c r="G32" s="744"/>
      <c r="H32" s="744"/>
      <c r="I32" s="744"/>
      <c r="J32" s="744"/>
      <c r="K32" s="744"/>
      <c r="L32" s="744"/>
      <c r="M32" s="744"/>
      <c r="N32" s="744"/>
      <c r="O32" s="744"/>
      <c r="P32" s="744"/>
      <c r="Q32" s="744"/>
      <c r="R32" s="744"/>
      <c r="S32" s="744"/>
      <c r="T32" s="744"/>
      <c r="U32" s="744"/>
      <c r="V32" s="744"/>
      <c r="W32" s="744"/>
      <c r="X32" s="744"/>
      <c r="Y32" s="744"/>
      <c r="Z32" s="744"/>
      <c r="AA32" s="744"/>
      <c r="AB32" s="745"/>
      <c r="AC32" s="9"/>
      <c r="AD32" s="746"/>
      <c r="AE32" s="750">
        <v>246</v>
      </c>
      <c r="AF32" s="751"/>
      <c r="AG32" s="751"/>
      <c r="AH32" s="751"/>
      <c r="AI32" s="751"/>
      <c r="AJ32" s="752"/>
      <c r="AM32" s="9"/>
      <c r="AN32" s="9"/>
      <c r="AO32" s="9"/>
      <c r="AP32" s="9"/>
      <c r="AQ32" s="9"/>
      <c r="AR32" s="9"/>
      <c r="AS32" s="732"/>
      <c r="AT32" s="732"/>
      <c r="AU32" s="732"/>
      <c r="AV32" s="732"/>
    </row>
    <row r="33" spans="31:48" ht="18.75" customHeight="1" x14ac:dyDescent="0.15">
      <c r="AE33" s="13"/>
      <c r="AF33" s="13"/>
      <c r="AG33" s="13"/>
      <c r="AH33" s="13"/>
      <c r="AI33" s="13"/>
      <c r="AJ33" s="13"/>
      <c r="AM33" s="722"/>
      <c r="AN33" s="722"/>
      <c r="AO33" s="722"/>
      <c r="AP33" s="722"/>
      <c r="AQ33" s="722"/>
      <c r="AR33" s="722"/>
      <c r="AS33" s="732"/>
      <c r="AT33" s="732"/>
      <c r="AU33" s="732"/>
      <c r="AV33" s="732"/>
    </row>
    <row r="34" spans="31:48" ht="18.75" customHeight="1" x14ac:dyDescent="0.15">
      <c r="AE34" s="9"/>
      <c r="AF34" s="9"/>
      <c r="AG34" s="9"/>
      <c r="AH34" s="9"/>
      <c r="AI34" s="9"/>
      <c r="AJ34" s="9"/>
      <c r="AM34" s="722"/>
      <c r="AN34" s="722"/>
      <c r="AO34" s="722"/>
      <c r="AP34" s="722"/>
      <c r="AQ34" s="722"/>
      <c r="AR34" s="722"/>
      <c r="AS34" s="733"/>
      <c r="AT34" s="732"/>
      <c r="AU34" s="732"/>
      <c r="AV34" s="732"/>
    </row>
    <row r="36" spans="31:48" x14ac:dyDescent="0.35">
      <c r="AM36" s="14"/>
      <c r="AN36" s="14"/>
      <c r="AO36" s="14"/>
      <c r="AP36" s="14"/>
      <c r="AQ36" s="14"/>
      <c r="AR36" s="14"/>
      <c r="AS36" s="14"/>
      <c r="AT36" s="14"/>
      <c r="AU36" s="14"/>
      <c r="AV36" s="14"/>
    </row>
    <row r="37" spans="31:48" x14ac:dyDescent="0.15">
      <c r="AM37" s="15"/>
      <c r="AN37" s="15"/>
      <c r="AO37" s="15"/>
      <c r="AP37" s="15"/>
      <c r="AQ37" s="15"/>
      <c r="AR37" s="15"/>
      <c r="AS37" s="15"/>
      <c r="AT37" s="15"/>
      <c r="AU37" s="15"/>
      <c r="AV37" s="15"/>
    </row>
    <row r="39" spans="31:48" x14ac:dyDescent="0.15">
      <c r="AM39" s="9"/>
      <c r="AN39" s="9"/>
      <c r="AO39" s="9"/>
      <c r="AP39" s="9"/>
      <c r="AQ39" s="9"/>
      <c r="AR39" s="9"/>
      <c r="AS39" s="9"/>
      <c r="AT39" s="9"/>
      <c r="AU39" s="9"/>
      <c r="AV39" s="9"/>
    </row>
  </sheetData>
  <mergeCells count="184">
    <mergeCell ref="AQ11:AV11"/>
    <mergeCell ref="AK12:AP12"/>
    <mergeCell ref="AQ12:AV12"/>
    <mergeCell ref="AQ14:AV14"/>
    <mergeCell ref="AQ25:AV25"/>
    <mergeCell ref="AK24:AP24"/>
    <mergeCell ref="AQ24:AV24"/>
    <mergeCell ref="AK22:AP22"/>
    <mergeCell ref="AQ22:AV22"/>
    <mergeCell ref="AK21:AP21"/>
    <mergeCell ref="AQ21:AV21"/>
    <mergeCell ref="AK15:AP15"/>
    <mergeCell ref="AQ15:AV15"/>
    <mergeCell ref="AK18:AP18"/>
    <mergeCell ref="AK19:AP19"/>
    <mergeCell ref="AK20:AP20"/>
    <mergeCell ref="X23:Z26"/>
    <mergeCell ref="AA11:AC14"/>
    <mergeCell ref="AA15:AC18"/>
    <mergeCell ref="AA19:AC22"/>
    <mergeCell ref="AA23:AC26"/>
    <mergeCell ref="AQ17:AV17"/>
    <mergeCell ref="AK14:AP14"/>
    <mergeCell ref="AD7:AF10"/>
    <mergeCell ref="AD11:AF14"/>
    <mergeCell ref="AD15:AF18"/>
    <mergeCell ref="AD19:AF22"/>
    <mergeCell ref="AD23:AF26"/>
    <mergeCell ref="AK26:AP26"/>
    <mergeCell ref="AQ26:AV26"/>
    <mergeCell ref="AQ18:AV18"/>
    <mergeCell ref="AK17:AP17"/>
    <mergeCell ref="AQ19:AV19"/>
    <mergeCell ref="AQ20:AV20"/>
    <mergeCell ref="AQ16:AV16"/>
    <mergeCell ref="AK13:AP13"/>
    <mergeCell ref="AQ13:AV13"/>
    <mergeCell ref="AK8:AP8"/>
    <mergeCell ref="AK11:AP11"/>
    <mergeCell ref="AG19:AJ22"/>
    <mergeCell ref="A28:E28"/>
    <mergeCell ref="AM28:AV28"/>
    <mergeCell ref="E26:H26"/>
    <mergeCell ref="M26:P26"/>
    <mergeCell ref="M23:P23"/>
    <mergeCell ref="Q23:T23"/>
    <mergeCell ref="U19:W22"/>
    <mergeCell ref="E20:H20"/>
    <mergeCell ref="M20:P20"/>
    <mergeCell ref="Q26:T26"/>
    <mergeCell ref="AK25:AP25"/>
    <mergeCell ref="E25:H25"/>
    <mergeCell ref="M25:P25"/>
    <mergeCell ref="Q25:T25"/>
    <mergeCell ref="AG23:AJ26"/>
    <mergeCell ref="AK23:AP23"/>
    <mergeCell ref="AQ23:AV23"/>
    <mergeCell ref="E24:H24"/>
    <mergeCell ref="M24:P24"/>
    <mergeCell ref="Q24:T24"/>
    <mergeCell ref="E23:H23"/>
    <mergeCell ref="E19:H19"/>
    <mergeCell ref="U23:W26"/>
    <mergeCell ref="X19:Z22"/>
    <mergeCell ref="Q16:T16"/>
    <mergeCell ref="M19:P19"/>
    <mergeCell ref="Q19:T19"/>
    <mergeCell ref="E22:H22"/>
    <mergeCell ref="M22:P22"/>
    <mergeCell ref="Q22:T22"/>
    <mergeCell ref="E21:H21"/>
    <mergeCell ref="M21:P21"/>
    <mergeCell ref="Q21:T21"/>
    <mergeCell ref="Q20:T20"/>
    <mergeCell ref="X15:Z18"/>
    <mergeCell ref="E12:H12"/>
    <mergeCell ref="M12:P12"/>
    <mergeCell ref="Q12:T12"/>
    <mergeCell ref="AG11:AJ14"/>
    <mergeCell ref="E18:H18"/>
    <mergeCell ref="M18:P18"/>
    <mergeCell ref="Q18:T18"/>
    <mergeCell ref="U15:W18"/>
    <mergeCell ref="E15:H15"/>
    <mergeCell ref="M15:P15"/>
    <mergeCell ref="Q15:T15"/>
    <mergeCell ref="E14:H14"/>
    <mergeCell ref="M14:P14"/>
    <mergeCell ref="Q14:T14"/>
    <mergeCell ref="E13:H13"/>
    <mergeCell ref="M13:P13"/>
    <mergeCell ref="E17:H17"/>
    <mergeCell ref="M17:P17"/>
    <mergeCell ref="Q17:T17"/>
    <mergeCell ref="AG15:AJ18"/>
    <mergeCell ref="X11:Z14"/>
    <mergeCell ref="E16:H16"/>
    <mergeCell ref="M16:P16"/>
    <mergeCell ref="U6:W6"/>
    <mergeCell ref="X6:Z6"/>
    <mergeCell ref="AA6:AC6"/>
    <mergeCell ref="AD6:AF6"/>
    <mergeCell ref="U5:W5"/>
    <mergeCell ref="X5:Z5"/>
    <mergeCell ref="AA5:AC5"/>
    <mergeCell ref="AD5:AF5"/>
    <mergeCell ref="AQ8:AV8"/>
    <mergeCell ref="AG7:AJ10"/>
    <mergeCell ref="AK7:AP7"/>
    <mergeCell ref="AQ7:AV7"/>
    <mergeCell ref="AA7:AC10"/>
    <mergeCell ref="AK9:AP9"/>
    <mergeCell ref="AQ9:AV9"/>
    <mergeCell ref="U7:W10"/>
    <mergeCell ref="X7:Z10"/>
    <mergeCell ref="AN4:AV4"/>
    <mergeCell ref="A3:AL4"/>
    <mergeCell ref="A32:E32"/>
    <mergeCell ref="A31:E31"/>
    <mergeCell ref="A1:AV2"/>
    <mergeCell ref="A5:D6"/>
    <mergeCell ref="E5:H6"/>
    <mergeCell ref="I5:L5"/>
    <mergeCell ref="M5:P6"/>
    <mergeCell ref="Q5:T6"/>
    <mergeCell ref="I11:L14"/>
    <mergeCell ref="I15:L18"/>
    <mergeCell ref="I19:L22"/>
    <mergeCell ref="I23:L26"/>
    <mergeCell ref="Q13:T13"/>
    <mergeCell ref="U11:W14"/>
    <mergeCell ref="AK16:AP16"/>
    <mergeCell ref="A30:E30"/>
    <mergeCell ref="AK10:AP10"/>
    <mergeCell ref="AQ10:AV10"/>
    <mergeCell ref="AG5:AJ6"/>
    <mergeCell ref="AK5:AP6"/>
    <mergeCell ref="AQ5:AV6"/>
    <mergeCell ref="I6:L6"/>
    <mergeCell ref="A29:E29"/>
    <mergeCell ref="A7:D10"/>
    <mergeCell ref="A11:D14"/>
    <mergeCell ref="A15:D18"/>
    <mergeCell ref="A19:D22"/>
    <mergeCell ref="A23:D26"/>
    <mergeCell ref="I7:L10"/>
    <mergeCell ref="F28:AB28"/>
    <mergeCell ref="F29:AB29"/>
    <mergeCell ref="E9:H9"/>
    <mergeCell ref="M9:P9"/>
    <mergeCell ref="Q9:T9"/>
    <mergeCell ref="E11:H11"/>
    <mergeCell ref="M11:P11"/>
    <mergeCell ref="Q11:T11"/>
    <mergeCell ref="E10:H10"/>
    <mergeCell ref="M10:P10"/>
    <mergeCell ref="Q10:T10"/>
    <mergeCell ref="E8:H8"/>
    <mergeCell ref="M8:P8"/>
    <mergeCell ref="Q8:T8"/>
    <mergeCell ref="E7:H7"/>
    <mergeCell ref="M7:P7"/>
    <mergeCell ref="Q7:T7"/>
    <mergeCell ref="F30:AB30"/>
    <mergeCell ref="F31:AB31"/>
    <mergeCell ref="F32:AB32"/>
    <mergeCell ref="AD28:AD29"/>
    <mergeCell ref="AE28:AJ28"/>
    <mergeCell ref="AE29:AJ29"/>
    <mergeCell ref="AE31:AJ31"/>
    <mergeCell ref="AD30:AD32"/>
    <mergeCell ref="AE32:AJ32"/>
    <mergeCell ref="AE30:AJ30"/>
    <mergeCell ref="AL28:AL31"/>
    <mergeCell ref="AM33:AR33"/>
    <mergeCell ref="AS29:AV29"/>
    <mergeCell ref="AS30:AV30"/>
    <mergeCell ref="AM30:AR30"/>
    <mergeCell ref="AS32:AV32"/>
    <mergeCell ref="AS33:AV33"/>
    <mergeCell ref="AM34:AR34"/>
    <mergeCell ref="AS34:AV34"/>
    <mergeCell ref="AM31:AR31"/>
    <mergeCell ref="AS31:AV31"/>
  </mergeCells>
  <phoneticPr fontId="2"/>
  <pageMargins left="0.70866141732283472" right="0.31496062992125984" top="0.74803149606299213" bottom="0.55118110236220474" header="0.31496062992125984" footer="0.31496062992125984"/>
  <pageSetup paperSize="9"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DDFE-A4A8-49D7-B3DA-3A122F90E57B}">
  <dimension ref="A1:BB33"/>
  <sheetViews>
    <sheetView zoomScale="110" zoomScaleNormal="110" workbookViewId="0">
      <selection activeCell="M13" sqref="M13:P13"/>
    </sheetView>
  </sheetViews>
  <sheetFormatPr defaultColWidth="9" defaultRowHeight="12" x14ac:dyDescent="0.15"/>
  <cols>
    <col min="1" max="48" width="2.875" style="1" customWidth="1"/>
    <col min="49" max="139" width="3.5" style="1" customWidth="1"/>
    <col min="140" max="16384" width="9" style="1"/>
  </cols>
  <sheetData>
    <row r="1" spans="1:49" ht="12" customHeight="1" x14ac:dyDescent="0.15">
      <c r="A1" s="872" t="s">
        <v>1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872"/>
      <c r="T1" s="872"/>
      <c r="U1" s="872"/>
      <c r="V1" s="872"/>
      <c r="W1" s="872"/>
      <c r="X1" s="872"/>
      <c r="Y1" s="872"/>
      <c r="Z1" s="872"/>
      <c r="AA1" s="872"/>
      <c r="AB1" s="872"/>
      <c r="AC1" s="872"/>
      <c r="AD1" s="872"/>
      <c r="AE1" s="872"/>
      <c r="AF1" s="872"/>
      <c r="AG1" s="872"/>
      <c r="AH1" s="872"/>
      <c r="AI1" s="872"/>
      <c r="AJ1" s="872"/>
      <c r="AK1" s="872"/>
      <c r="AL1" s="872"/>
      <c r="AM1" s="872"/>
      <c r="AN1" s="872"/>
      <c r="AO1" s="872"/>
      <c r="AP1" s="872"/>
      <c r="AQ1" s="872"/>
      <c r="AR1" s="872"/>
      <c r="AS1" s="872"/>
      <c r="AT1" s="872"/>
      <c r="AU1" s="872"/>
      <c r="AV1" s="872"/>
      <c r="AW1" s="2"/>
    </row>
    <row r="2" spans="1:49" ht="12" customHeight="1" x14ac:dyDescent="0.15">
      <c r="A2" s="872"/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  <c r="T2" s="872"/>
      <c r="U2" s="872"/>
      <c r="V2" s="872"/>
      <c r="W2" s="872"/>
      <c r="X2" s="872"/>
      <c r="Y2" s="872"/>
      <c r="Z2" s="872"/>
      <c r="AA2" s="872"/>
      <c r="AB2" s="872"/>
      <c r="AC2" s="872"/>
      <c r="AD2" s="872"/>
      <c r="AE2" s="872"/>
      <c r="AF2" s="872"/>
      <c r="AG2" s="872"/>
      <c r="AH2" s="872"/>
      <c r="AI2" s="872"/>
      <c r="AJ2" s="872"/>
      <c r="AK2" s="872"/>
      <c r="AL2" s="872"/>
      <c r="AM2" s="872"/>
      <c r="AN2" s="872"/>
      <c r="AO2" s="872"/>
      <c r="AP2" s="872"/>
      <c r="AQ2" s="872"/>
      <c r="AR2" s="872"/>
      <c r="AS2" s="872"/>
      <c r="AT2" s="872"/>
      <c r="AU2" s="872"/>
      <c r="AV2" s="872"/>
      <c r="AW2" s="2"/>
    </row>
    <row r="3" spans="1:49" x14ac:dyDescent="0.15">
      <c r="A3" s="873" t="s">
        <v>8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  <c r="Y3" s="873"/>
      <c r="Z3" s="873"/>
      <c r="AA3" s="873"/>
      <c r="AB3" s="873"/>
      <c r="AC3" s="873"/>
      <c r="AD3" s="873"/>
      <c r="AE3" s="873"/>
      <c r="AF3" s="873"/>
      <c r="AG3" s="873"/>
      <c r="AH3" s="873"/>
      <c r="AI3" s="873"/>
      <c r="AJ3" s="873"/>
      <c r="AK3" s="873"/>
      <c r="AL3" s="873"/>
      <c r="AM3" s="873"/>
      <c r="AN3" s="873"/>
      <c r="AO3" s="873"/>
      <c r="AP3" s="873"/>
      <c r="AQ3" s="873"/>
      <c r="AR3" s="873"/>
      <c r="AS3" s="873"/>
      <c r="AT3" s="873"/>
      <c r="AU3" s="873"/>
      <c r="AV3" s="873"/>
    </row>
    <row r="4" spans="1:49" x14ac:dyDescent="0.15">
      <c r="A4" s="873"/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3"/>
      <c r="O4" s="873"/>
      <c r="P4" s="873"/>
      <c r="Q4" s="873"/>
      <c r="R4" s="873"/>
      <c r="S4" s="873"/>
      <c r="T4" s="873"/>
      <c r="U4" s="873"/>
      <c r="V4" s="873"/>
      <c r="W4" s="873"/>
      <c r="X4" s="873"/>
      <c r="Y4" s="873"/>
      <c r="Z4" s="873"/>
      <c r="AA4" s="873"/>
      <c r="AB4" s="873"/>
      <c r="AC4" s="873"/>
      <c r="AD4" s="873"/>
      <c r="AE4" s="873"/>
      <c r="AF4" s="873"/>
      <c r="AG4" s="873"/>
      <c r="AH4" s="873"/>
      <c r="AI4" s="873"/>
      <c r="AJ4" s="873"/>
      <c r="AK4" s="873"/>
      <c r="AL4" s="873"/>
      <c r="AM4" s="873"/>
      <c r="AN4" s="873"/>
      <c r="AO4" s="873"/>
      <c r="AP4" s="873"/>
      <c r="AQ4" s="873"/>
      <c r="AR4" s="873"/>
      <c r="AS4" s="873"/>
      <c r="AT4" s="873"/>
      <c r="AU4" s="873"/>
      <c r="AV4" s="873"/>
    </row>
    <row r="5" spans="1:49" ht="13.5" customHeight="1" x14ac:dyDescent="0.15">
      <c r="A5" s="874" t="s">
        <v>0</v>
      </c>
      <c r="B5" s="874"/>
      <c r="C5" s="874"/>
      <c r="D5" s="874"/>
      <c r="E5" s="874" t="s">
        <v>25</v>
      </c>
      <c r="F5" s="874"/>
      <c r="G5" s="874"/>
      <c r="H5" s="874"/>
      <c r="I5" s="875" t="s">
        <v>41</v>
      </c>
      <c r="J5" s="876"/>
      <c r="K5" s="876"/>
      <c r="L5" s="877"/>
      <c r="M5" s="874" t="s">
        <v>2</v>
      </c>
      <c r="N5" s="874"/>
      <c r="O5" s="874"/>
      <c r="P5" s="874"/>
      <c r="Q5" s="874" t="s">
        <v>3</v>
      </c>
      <c r="R5" s="874"/>
      <c r="S5" s="874"/>
      <c r="T5" s="874"/>
      <c r="U5" s="878" t="s">
        <v>42</v>
      </c>
      <c r="V5" s="878"/>
      <c r="W5" s="878"/>
      <c r="X5" s="878" t="s">
        <v>43</v>
      </c>
      <c r="Y5" s="878"/>
      <c r="Z5" s="878"/>
      <c r="AA5" s="878" t="s">
        <v>44</v>
      </c>
      <c r="AB5" s="878"/>
      <c r="AC5" s="878"/>
      <c r="AD5" s="879" t="s">
        <v>45</v>
      </c>
      <c r="AE5" s="880"/>
      <c r="AF5" s="881"/>
      <c r="AG5" s="855" t="s">
        <v>18</v>
      </c>
      <c r="AH5" s="856"/>
      <c r="AI5" s="856"/>
      <c r="AJ5" s="857"/>
      <c r="AK5" s="861" t="s">
        <v>23</v>
      </c>
      <c r="AL5" s="862"/>
      <c r="AM5" s="862"/>
      <c r="AN5" s="862"/>
      <c r="AO5" s="862"/>
      <c r="AP5" s="863"/>
      <c r="AQ5" s="861" t="s">
        <v>24</v>
      </c>
      <c r="AR5" s="862"/>
      <c r="AS5" s="862"/>
      <c r="AT5" s="862"/>
      <c r="AU5" s="862"/>
      <c r="AV5" s="863"/>
    </row>
    <row r="6" spans="1:49" ht="39.950000000000003" customHeight="1" thickBot="1" x14ac:dyDescent="0.2">
      <c r="A6" s="867"/>
      <c r="B6" s="867"/>
      <c r="C6" s="867"/>
      <c r="D6" s="867"/>
      <c r="E6" s="867"/>
      <c r="F6" s="867"/>
      <c r="G6" s="867"/>
      <c r="H6" s="867"/>
      <c r="I6" s="867" t="s">
        <v>7</v>
      </c>
      <c r="J6" s="867"/>
      <c r="K6" s="867"/>
      <c r="L6" s="867"/>
      <c r="M6" s="867"/>
      <c r="N6" s="867"/>
      <c r="O6" s="867"/>
      <c r="P6" s="867"/>
      <c r="Q6" s="867"/>
      <c r="R6" s="867"/>
      <c r="S6" s="867"/>
      <c r="T6" s="867"/>
      <c r="U6" s="868" t="s">
        <v>48</v>
      </c>
      <c r="V6" s="867"/>
      <c r="W6" s="867"/>
      <c r="X6" s="868" t="s">
        <v>49</v>
      </c>
      <c r="Y6" s="867"/>
      <c r="Z6" s="867"/>
      <c r="AA6" s="868" t="s">
        <v>50</v>
      </c>
      <c r="AB6" s="867"/>
      <c r="AC6" s="867"/>
      <c r="AD6" s="869" t="s">
        <v>51</v>
      </c>
      <c r="AE6" s="870"/>
      <c r="AF6" s="871"/>
      <c r="AG6" s="858"/>
      <c r="AH6" s="859"/>
      <c r="AI6" s="859"/>
      <c r="AJ6" s="860"/>
      <c r="AK6" s="864"/>
      <c r="AL6" s="865"/>
      <c r="AM6" s="865"/>
      <c r="AN6" s="865"/>
      <c r="AO6" s="865"/>
      <c r="AP6" s="866"/>
      <c r="AQ6" s="864"/>
      <c r="AR6" s="865"/>
      <c r="AS6" s="865"/>
      <c r="AT6" s="865"/>
      <c r="AU6" s="865"/>
      <c r="AV6" s="866"/>
    </row>
    <row r="7" spans="1:49" ht="18.75" customHeight="1" thickTop="1" x14ac:dyDescent="0.15">
      <c r="A7" s="888" t="s">
        <v>9</v>
      </c>
      <c r="B7" s="888"/>
      <c r="C7" s="888"/>
      <c r="D7" s="888"/>
      <c r="E7" s="888" t="s">
        <v>14</v>
      </c>
      <c r="F7" s="888"/>
      <c r="G7" s="888"/>
      <c r="H7" s="888"/>
      <c r="I7" s="888">
        <v>625</v>
      </c>
      <c r="J7" s="888"/>
      <c r="K7" s="888"/>
      <c r="L7" s="888"/>
      <c r="M7" s="888">
        <v>300</v>
      </c>
      <c r="N7" s="888"/>
      <c r="O7" s="888"/>
      <c r="P7" s="888"/>
      <c r="Q7" s="889">
        <v>820</v>
      </c>
      <c r="R7" s="889"/>
      <c r="S7" s="889"/>
      <c r="T7" s="889"/>
      <c r="U7" s="899">
        <v>12</v>
      </c>
      <c r="V7" s="900"/>
      <c r="W7" s="901"/>
      <c r="X7" s="899">
        <v>23</v>
      </c>
      <c r="Y7" s="900"/>
      <c r="Z7" s="901"/>
      <c r="AA7" s="899">
        <v>46</v>
      </c>
      <c r="AB7" s="900"/>
      <c r="AC7" s="901"/>
      <c r="AD7" s="899">
        <v>14</v>
      </c>
      <c r="AE7" s="900"/>
      <c r="AF7" s="901"/>
      <c r="AG7" s="908" t="s">
        <v>52</v>
      </c>
      <c r="AH7" s="909"/>
      <c r="AI7" s="909"/>
      <c r="AJ7" s="910"/>
      <c r="AK7" s="917">
        <f>(I7+U7+X7+AA7+AD7)+ROUND((I7+U7+X7+AA7+AD7)*8.3%,0)+(M7+Q7)</f>
        <v>1900</v>
      </c>
      <c r="AL7" s="900"/>
      <c r="AM7" s="900"/>
      <c r="AN7" s="900"/>
      <c r="AO7" s="900"/>
      <c r="AP7" s="901"/>
      <c r="AQ7" s="918">
        <f t="shared" ref="AQ7:AQ26" si="0">(AK7-Q7-M7)*2+(Q7+M7)</f>
        <v>2680</v>
      </c>
      <c r="AR7" s="919"/>
      <c r="AS7" s="919"/>
      <c r="AT7" s="919"/>
      <c r="AU7" s="919"/>
      <c r="AV7" s="920"/>
    </row>
    <row r="8" spans="1:49" ht="18.75" customHeight="1" x14ac:dyDescent="0.15">
      <c r="A8" s="882"/>
      <c r="B8" s="883"/>
      <c r="C8" s="883"/>
      <c r="D8" s="884"/>
      <c r="E8" s="882" t="s">
        <v>15</v>
      </c>
      <c r="F8" s="883"/>
      <c r="G8" s="883"/>
      <c r="H8" s="884"/>
      <c r="I8" s="882">
        <v>625</v>
      </c>
      <c r="J8" s="883"/>
      <c r="K8" s="883"/>
      <c r="L8" s="884"/>
      <c r="M8" s="882">
        <v>390</v>
      </c>
      <c r="N8" s="883"/>
      <c r="O8" s="883"/>
      <c r="P8" s="884"/>
      <c r="Q8" s="885">
        <v>820</v>
      </c>
      <c r="R8" s="886"/>
      <c r="S8" s="886"/>
      <c r="T8" s="887"/>
      <c r="U8" s="902"/>
      <c r="V8" s="903"/>
      <c r="W8" s="904"/>
      <c r="X8" s="902"/>
      <c r="Y8" s="903"/>
      <c r="Z8" s="904"/>
      <c r="AA8" s="902"/>
      <c r="AB8" s="903"/>
      <c r="AC8" s="904"/>
      <c r="AD8" s="902"/>
      <c r="AE8" s="903"/>
      <c r="AF8" s="904"/>
      <c r="AG8" s="911"/>
      <c r="AH8" s="912"/>
      <c r="AI8" s="912"/>
      <c r="AJ8" s="913"/>
      <c r="AK8" s="892">
        <f>(I8+U7+X7+AA7+AD7)+ROUND((I8+U7+X7+AA7+AD7)*8.3%,0)+(M8+Q8)</f>
        <v>1990</v>
      </c>
      <c r="AL8" s="883"/>
      <c r="AM8" s="883"/>
      <c r="AN8" s="883"/>
      <c r="AO8" s="883"/>
      <c r="AP8" s="884"/>
      <c r="AQ8" s="885">
        <f t="shared" si="0"/>
        <v>2770</v>
      </c>
      <c r="AR8" s="886"/>
      <c r="AS8" s="886"/>
      <c r="AT8" s="886"/>
      <c r="AU8" s="886"/>
      <c r="AV8" s="887"/>
    </row>
    <row r="9" spans="1:49" ht="18.75" customHeight="1" x14ac:dyDescent="0.15">
      <c r="A9" s="882"/>
      <c r="B9" s="883"/>
      <c r="C9" s="883"/>
      <c r="D9" s="884"/>
      <c r="E9" s="882" t="s">
        <v>16</v>
      </c>
      <c r="F9" s="883"/>
      <c r="G9" s="883"/>
      <c r="H9" s="884"/>
      <c r="I9" s="882">
        <v>625</v>
      </c>
      <c r="J9" s="883"/>
      <c r="K9" s="883"/>
      <c r="L9" s="884"/>
      <c r="M9" s="882">
        <v>650</v>
      </c>
      <c r="N9" s="883"/>
      <c r="O9" s="883"/>
      <c r="P9" s="884"/>
      <c r="Q9" s="885">
        <v>1310</v>
      </c>
      <c r="R9" s="886"/>
      <c r="S9" s="886"/>
      <c r="T9" s="887"/>
      <c r="U9" s="902"/>
      <c r="V9" s="903"/>
      <c r="W9" s="904"/>
      <c r="X9" s="902"/>
      <c r="Y9" s="903"/>
      <c r="Z9" s="904"/>
      <c r="AA9" s="902"/>
      <c r="AB9" s="903"/>
      <c r="AC9" s="904"/>
      <c r="AD9" s="902"/>
      <c r="AE9" s="903"/>
      <c r="AF9" s="904"/>
      <c r="AG9" s="911"/>
      <c r="AH9" s="912"/>
      <c r="AI9" s="912"/>
      <c r="AJ9" s="913"/>
      <c r="AK9" s="892">
        <f>(I9+U7+X7+AA7+AD7)+ROUND((I9+U7+X7+AA7+AD7)*8.3%,0)+(M9+Q9)</f>
        <v>2740</v>
      </c>
      <c r="AL9" s="883"/>
      <c r="AM9" s="883"/>
      <c r="AN9" s="883"/>
      <c r="AO9" s="883"/>
      <c r="AP9" s="884"/>
      <c r="AQ9" s="885">
        <f t="shared" si="0"/>
        <v>3520</v>
      </c>
      <c r="AR9" s="886"/>
      <c r="AS9" s="886"/>
      <c r="AT9" s="886"/>
      <c r="AU9" s="886"/>
      <c r="AV9" s="887"/>
    </row>
    <row r="10" spans="1:49" ht="18.75" customHeight="1" thickBot="1" x14ac:dyDescent="0.2">
      <c r="A10" s="893"/>
      <c r="B10" s="894"/>
      <c r="C10" s="894"/>
      <c r="D10" s="895"/>
      <c r="E10" s="893" t="s">
        <v>17</v>
      </c>
      <c r="F10" s="894"/>
      <c r="G10" s="894"/>
      <c r="H10" s="895"/>
      <c r="I10" s="893">
        <v>625</v>
      </c>
      <c r="J10" s="894"/>
      <c r="K10" s="894"/>
      <c r="L10" s="895"/>
      <c r="M10" s="896">
        <v>1380</v>
      </c>
      <c r="N10" s="897"/>
      <c r="O10" s="897"/>
      <c r="P10" s="898"/>
      <c r="Q10" s="896">
        <v>1970</v>
      </c>
      <c r="R10" s="897"/>
      <c r="S10" s="897"/>
      <c r="T10" s="898"/>
      <c r="U10" s="905"/>
      <c r="V10" s="906"/>
      <c r="W10" s="907"/>
      <c r="X10" s="905"/>
      <c r="Y10" s="906"/>
      <c r="Z10" s="907"/>
      <c r="AA10" s="905"/>
      <c r="AB10" s="906"/>
      <c r="AC10" s="907"/>
      <c r="AD10" s="905"/>
      <c r="AE10" s="906"/>
      <c r="AF10" s="907"/>
      <c r="AG10" s="914"/>
      <c r="AH10" s="915"/>
      <c r="AI10" s="915"/>
      <c r="AJ10" s="916"/>
      <c r="AK10" s="957">
        <f>(I10+U7+X7+AA7+AD7)+ROUND((I10+U7+X7+AA7+AD7)*8.3%,0)+(M10+Q10)</f>
        <v>4130</v>
      </c>
      <c r="AL10" s="906"/>
      <c r="AM10" s="906"/>
      <c r="AN10" s="906"/>
      <c r="AO10" s="906"/>
      <c r="AP10" s="907"/>
      <c r="AQ10" s="958">
        <f t="shared" si="0"/>
        <v>4910</v>
      </c>
      <c r="AR10" s="959"/>
      <c r="AS10" s="959"/>
      <c r="AT10" s="959"/>
      <c r="AU10" s="959"/>
      <c r="AV10" s="960"/>
    </row>
    <row r="11" spans="1:49" ht="18.75" customHeight="1" thickTop="1" x14ac:dyDescent="0.15">
      <c r="A11" s="890" t="s">
        <v>10</v>
      </c>
      <c r="B11" s="890"/>
      <c r="C11" s="890"/>
      <c r="D11" s="890"/>
      <c r="E11" s="890" t="s">
        <v>14</v>
      </c>
      <c r="F11" s="890"/>
      <c r="G11" s="890"/>
      <c r="H11" s="890"/>
      <c r="I11" s="890">
        <v>691</v>
      </c>
      <c r="J11" s="890"/>
      <c r="K11" s="890"/>
      <c r="L11" s="890"/>
      <c r="M11" s="890">
        <v>300</v>
      </c>
      <c r="N11" s="890"/>
      <c r="O11" s="890"/>
      <c r="P11" s="890"/>
      <c r="Q11" s="891">
        <v>820</v>
      </c>
      <c r="R11" s="891"/>
      <c r="S11" s="891"/>
      <c r="T11" s="891"/>
      <c r="U11" s="899">
        <v>12</v>
      </c>
      <c r="V11" s="900"/>
      <c r="W11" s="901"/>
      <c r="X11" s="899">
        <v>23</v>
      </c>
      <c r="Y11" s="900"/>
      <c r="Z11" s="901"/>
      <c r="AA11" s="899">
        <v>46</v>
      </c>
      <c r="AB11" s="900"/>
      <c r="AC11" s="901"/>
      <c r="AD11" s="899">
        <v>14</v>
      </c>
      <c r="AE11" s="900"/>
      <c r="AF11" s="901"/>
      <c r="AG11" s="908" t="s">
        <v>52</v>
      </c>
      <c r="AH11" s="909"/>
      <c r="AI11" s="909"/>
      <c r="AJ11" s="910"/>
      <c r="AK11" s="917">
        <f>(I11+U11+X11+AA11+AD11)+ROUND((I11+U11+X11+AA11+AD11)*8.3%,0)+(M11+Q11)</f>
        <v>1971</v>
      </c>
      <c r="AL11" s="900"/>
      <c r="AM11" s="900"/>
      <c r="AN11" s="900"/>
      <c r="AO11" s="900"/>
      <c r="AP11" s="901"/>
      <c r="AQ11" s="922">
        <f t="shared" si="0"/>
        <v>2822</v>
      </c>
      <c r="AR11" s="923"/>
      <c r="AS11" s="923"/>
      <c r="AT11" s="923"/>
      <c r="AU11" s="923"/>
      <c r="AV11" s="924"/>
    </row>
    <row r="12" spans="1:49" ht="18.75" customHeight="1" x14ac:dyDescent="0.15">
      <c r="A12" s="882"/>
      <c r="B12" s="883"/>
      <c r="C12" s="883"/>
      <c r="D12" s="884"/>
      <c r="E12" s="882" t="s">
        <v>15</v>
      </c>
      <c r="F12" s="883"/>
      <c r="G12" s="883"/>
      <c r="H12" s="884"/>
      <c r="I12" s="882">
        <v>691</v>
      </c>
      <c r="J12" s="883"/>
      <c r="K12" s="883"/>
      <c r="L12" s="884"/>
      <c r="M12" s="882">
        <v>390</v>
      </c>
      <c r="N12" s="883"/>
      <c r="O12" s="883"/>
      <c r="P12" s="884"/>
      <c r="Q12" s="885">
        <v>820</v>
      </c>
      <c r="R12" s="886"/>
      <c r="S12" s="886"/>
      <c r="T12" s="887"/>
      <c r="U12" s="902"/>
      <c r="V12" s="903"/>
      <c r="W12" s="904"/>
      <c r="X12" s="902"/>
      <c r="Y12" s="903"/>
      <c r="Z12" s="904"/>
      <c r="AA12" s="902"/>
      <c r="AB12" s="903"/>
      <c r="AC12" s="904"/>
      <c r="AD12" s="902"/>
      <c r="AE12" s="903"/>
      <c r="AF12" s="904"/>
      <c r="AG12" s="911"/>
      <c r="AH12" s="912"/>
      <c r="AI12" s="912"/>
      <c r="AJ12" s="913"/>
      <c r="AK12" s="892">
        <f>(I12+U11+X11+AA11+AD11)+ROUND((I12+U11+X11+AA11+AD11)*8.3%,0)+(M12+Q12)</f>
        <v>2061</v>
      </c>
      <c r="AL12" s="883"/>
      <c r="AM12" s="883"/>
      <c r="AN12" s="883"/>
      <c r="AO12" s="883"/>
      <c r="AP12" s="884"/>
      <c r="AQ12" s="885">
        <f t="shared" si="0"/>
        <v>2912</v>
      </c>
      <c r="AR12" s="886"/>
      <c r="AS12" s="886"/>
      <c r="AT12" s="886"/>
      <c r="AU12" s="886"/>
      <c r="AV12" s="887"/>
    </row>
    <row r="13" spans="1:49" ht="18.75" customHeight="1" x14ac:dyDescent="0.15">
      <c r="A13" s="882"/>
      <c r="B13" s="883"/>
      <c r="C13" s="883"/>
      <c r="D13" s="884"/>
      <c r="E13" s="882" t="s">
        <v>16</v>
      </c>
      <c r="F13" s="883"/>
      <c r="G13" s="883"/>
      <c r="H13" s="884"/>
      <c r="I13" s="882">
        <v>691</v>
      </c>
      <c r="J13" s="883"/>
      <c r="K13" s="883"/>
      <c r="L13" s="884"/>
      <c r="M13" s="882">
        <v>650</v>
      </c>
      <c r="N13" s="883"/>
      <c r="O13" s="883"/>
      <c r="P13" s="884"/>
      <c r="Q13" s="885">
        <v>1310</v>
      </c>
      <c r="R13" s="886"/>
      <c r="S13" s="886"/>
      <c r="T13" s="887"/>
      <c r="U13" s="902"/>
      <c r="V13" s="903"/>
      <c r="W13" s="904"/>
      <c r="X13" s="902"/>
      <c r="Y13" s="903"/>
      <c r="Z13" s="904"/>
      <c r="AA13" s="902"/>
      <c r="AB13" s="903"/>
      <c r="AC13" s="904"/>
      <c r="AD13" s="902"/>
      <c r="AE13" s="903"/>
      <c r="AF13" s="904"/>
      <c r="AG13" s="911"/>
      <c r="AH13" s="912"/>
      <c r="AI13" s="912"/>
      <c r="AJ13" s="913"/>
      <c r="AK13" s="892">
        <f>(I13+U11+X11+AA11+AD11)+ROUND((I13+U11+X11+AA11+AD11)*8.3%,0)+(M13+Q13)</f>
        <v>2811</v>
      </c>
      <c r="AL13" s="883"/>
      <c r="AM13" s="883"/>
      <c r="AN13" s="883"/>
      <c r="AO13" s="883"/>
      <c r="AP13" s="884"/>
      <c r="AQ13" s="885">
        <f t="shared" si="0"/>
        <v>3662</v>
      </c>
      <c r="AR13" s="886"/>
      <c r="AS13" s="886"/>
      <c r="AT13" s="886"/>
      <c r="AU13" s="886"/>
      <c r="AV13" s="887"/>
    </row>
    <row r="14" spans="1:49" ht="18.75" customHeight="1" thickBot="1" x14ac:dyDescent="0.2">
      <c r="A14" s="893"/>
      <c r="B14" s="894"/>
      <c r="C14" s="894"/>
      <c r="D14" s="895"/>
      <c r="E14" s="893" t="s">
        <v>17</v>
      </c>
      <c r="F14" s="894"/>
      <c r="G14" s="894"/>
      <c r="H14" s="895"/>
      <c r="I14" s="893">
        <v>691</v>
      </c>
      <c r="J14" s="894"/>
      <c r="K14" s="894"/>
      <c r="L14" s="895"/>
      <c r="M14" s="896">
        <v>1380</v>
      </c>
      <c r="N14" s="897"/>
      <c r="O14" s="897"/>
      <c r="P14" s="898"/>
      <c r="Q14" s="896">
        <v>1970</v>
      </c>
      <c r="R14" s="897"/>
      <c r="S14" s="897"/>
      <c r="T14" s="898"/>
      <c r="U14" s="905"/>
      <c r="V14" s="906"/>
      <c r="W14" s="907"/>
      <c r="X14" s="905"/>
      <c r="Y14" s="906"/>
      <c r="Z14" s="907"/>
      <c r="AA14" s="905"/>
      <c r="AB14" s="906"/>
      <c r="AC14" s="907"/>
      <c r="AD14" s="905"/>
      <c r="AE14" s="906"/>
      <c r="AF14" s="907"/>
      <c r="AG14" s="914"/>
      <c r="AH14" s="915"/>
      <c r="AI14" s="915"/>
      <c r="AJ14" s="916"/>
      <c r="AK14" s="957">
        <f>(I14+U11+X11+AA11+AD11)+ROUND((I14+U11+X11+AA11+AD11)*8.3%,0)+(M14+Q14)</f>
        <v>4201</v>
      </c>
      <c r="AL14" s="906"/>
      <c r="AM14" s="906"/>
      <c r="AN14" s="906"/>
      <c r="AO14" s="906"/>
      <c r="AP14" s="907"/>
      <c r="AQ14" s="928">
        <f t="shared" si="0"/>
        <v>5052</v>
      </c>
      <c r="AR14" s="929"/>
      <c r="AS14" s="929"/>
      <c r="AT14" s="929"/>
      <c r="AU14" s="929"/>
      <c r="AV14" s="930"/>
    </row>
    <row r="15" spans="1:49" ht="18.75" customHeight="1" thickTop="1" x14ac:dyDescent="0.15">
      <c r="A15" s="890" t="s">
        <v>11</v>
      </c>
      <c r="B15" s="890"/>
      <c r="C15" s="890"/>
      <c r="D15" s="890"/>
      <c r="E15" s="890" t="s">
        <v>14</v>
      </c>
      <c r="F15" s="890"/>
      <c r="G15" s="890"/>
      <c r="H15" s="890"/>
      <c r="I15" s="890">
        <v>762</v>
      </c>
      <c r="J15" s="890"/>
      <c r="K15" s="890"/>
      <c r="L15" s="890"/>
      <c r="M15" s="890">
        <v>300</v>
      </c>
      <c r="N15" s="890"/>
      <c r="O15" s="890"/>
      <c r="P15" s="890"/>
      <c r="Q15" s="891">
        <v>820</v>
      </c>
      <c r="R15" s="891"/>
      <c r="S15" s="891"/>
      <c r="T15" s="891"/>
      <c r="U15" s="899">
        <v>12</v>
      </c>
      <c r="V15" s="900"/>
      <c r="W15" s="901"/>
      <c r="X15" s="899">
        <v>23</v>
      </c>
      <c r="Y15" s="900"/>
      <c r="Z15" s="901"/>
      <c r="AA15" s="899">
        <v>46</v>
      </c>
      <c r="AB15" s="900"/>
      <c r="AC15" s="901"/>
      <c r="AD15" s="899">
        <v>14</v>
      </c>
      <c r="AE15" s="900"/>
      <c r="AF15" s="901"/>
      <c r="AG15" s="908" t="s">
        <v>52</v>
      </c>
      <c r="AH15" s="909"/>
      <c r="AI15" s="909"/>
      <c r="AJ15" s="910"/>
      <c r="AK15" s="921">
        <f>(I15+U15+X15+AA15+AD15)+ROUND((I15+U15+X15+AA15+AD15)*8.3%,0)+(M15+Q15)</f>
        <v>2048</v>
      </c>
      <c r="AL15" s="903"/>
      <c r="AM15" s="903"/>
      <c r="AN15" s="903"/>
      <c r="AO15" s="903"/>
      <c r="AP15" s="904"/>
      <c r="AQ15" s="922">
        <f t="shared" si="0"/>
        <v>2976</v>
      </c>
      <c r="AR15" s="923"/>
      <c r="AS15" s="923"/>
      <c r="AT15" s="923"/>
      <c r="AU15" s="923"/>
      <c r="AV15" s="924"/>
    </row>
    <row r="16" spans="1:49" ht="18.75" customHeight="1" x14ac:dyDescent="0.15">
      <c r="A16" s="882"/>
      <c r="B16" s="883"/>
      <c r="C16" s="883"/>
      <c r="D16" s="884"/>
      <c r="E16" s="882" t="s">
        <v>15</v>
      </c>
      <c r="F16" s="883"/>
      <c r="G16" s="883"/>
      <c r="H16" s="884"/>
      <c r="I16" s="882">
        <v>762</v>
      </c>
      <c r="J16" s="883"/>
      <c r="K16" s="883"/>
      <c r="L16" s="884"/>
      <c r="M16" s="882">
        <v>390</v>
      </c>
      <c r="N16" s="883"/>
      <c r="O16" s="883"/>
      <c r="P16" s="884"/>
      <c r="Q16" s="885">
        <v>820</v>
      </c>
      <c r="R16" s="886"/>
      <c r="S16" s="886"/>
      <c r="T16" s="887"/>
      <c r="U16" s="902"/>
      <c r="V16" s="903"/>
      <c r="W16" s="904"/>
      <c r="X16" s="902"/>
      <c r="Y16" s="903"/>
      <c r="Z16" s="904"/>
      <c r="AA16" s="902"/>
      <c r="AB16" s="903"/>
      <c r="AC16" s="904"/>
      <c r="AD16" s="902"/>
      <c r="AE16" s="903"/>
      <c r="AF16" s="904"/>
      <c r="AG16" s="911"/>
      <c r="AH16" s="912"/>
      <c r="AI16" s="912"/>
      <c r="AJ16" s="913"/>
      <c r="AK16" s="892">
        <f>(I16+U15+X15+AA15+AD15)+ROUND((I16+U15+X15+AA15+AD15)*8.3%,0)+(M16+Q16)</f>
        <v>2138</v>
      </c>
      <c r="AL16" s="883"/>
      <c r="AM16" s="883"/>
      <c r="AN16" s="883"/>
      <c r="AO16" s="883"/>
      <c r="AP16" s="884"/>
      <c r="AQ16" s="885">
        <f t="shared" si="0"/>
        <v>3066</v>
      </c>
      <c r="AR16" s="886"/>
      <c r="AS16" s="886"/>
      <c r="AT16" s="886"/>
      <c r="AU16" s="886"/>
      <c r="AV16" s="887"/>
    </row>
    <row r="17" spans="1:54" ht="18.75" customHeight="1" x14ac:dyDescent="0.15">
      <c r="A17" s="882"/>
      <c r="B17" s="883"/>
      <c r="C17" s="883"/>
      <c r="D17" s="884"/>
      <c r="E17" s="882" t="s">
        <v>16</v>
      </c>
      <c r="F17" s="883"/>
      <c r="G17" s="883"/>
      <c r="H17" s="884"/>
      <c r="I17" s="882">
        <v>762</v>
      </c>
      <c r="J17" s="883"/>
      <c r="K17" s="883"/>
      <c r="L17" s="884"/>
      <c r="M17" s="882">
        <v>650</v>
      </c>
      <c r="N17" s="883"/>
      <c r="O17" s="883"/>
      <c r="P17" s="884"/>
      <c r="Q17" s="885">
        <v>1310</v>
      </c>
      <c r="R17" s="886"/>
      <c r="S17" s="886"/>
      <c r="T17" s="887"/>
      <c r="U17" s="902"/>
      <c r="V17" s="903"/>
      <c r="W17" s="904"/>
      <c r="X17" s="902"/>
      <c r="Y17" s="903"/>
      <c r="Z17" s="904"/>
      <c r="AA17" s="902"/>
      <c r="AB17" s="903"/>
      <c r="AC17" s="904"/>
      <c r="AD17" s="902"/>
      <c r="AE17" s="903"/>
      <c r="AF17" s="904"/>
      <c r="AG17" s="911"/>
      <c r="AH17" s="912"/>
      <c r="AI17" s="912"/>
      <c r="AJ17" s="913"/>
      <c r="AK17" s="892">
        <f>(I17+U15+X15+AA15+AD15)+ROUND((I17+U15+X15+AA15+AD15)*8.3%,0)+(M17+Q17)</f>
        <v>2888</v>
      </c>
      <c r="AL17" s="883"/>
      <c r="AM17" s="883"/>
      <c r="AN17" s="883"/>
      <c r="AO17" s="883"/>
      <c r="AP17" s="884"/>
      <c r="AQ17" s="885">
        <f t="shared" si="0"/>
        <v>3816</v>
      </c>
      <c r="AR17" s="886"/>
      <c r="AS17" s="886"/>
      <c r="AT17" s="886"/>
      <c r="AU17" s="886"/>
      <c r="AV17" s="887"/>
    </row>
    <row r="18" spans="1:54" ht="18.75" customHeight="1" thickBot="1" x14ac:dyDescent="0.2">
      <c r="A18" s="893"/>
      <c r="B18" s="894"/>
      <c r="C18" s="894"/>
      <c r="D18" s="895"/>
      <c r="E18" s="893" t="s">
        <v>17</v>
      </c>
      <c r="F18" s="894"/>
      <c r="G18" s="894"/>
      <c r="H18" s="895"/>
      <c r="I18" s="893">
        <v>762</v>
      </c>
      <c r="J18" s="894"/>
      <c r="K18" s="894"/>
      <c r="L18" s="895"/>
      <c r="M18" s="896">
        <v>1380</v>
      </c>
      <c r="N18" s="897"/>
      <c r="O18" s="897"/>
      <c r="P18" s="898"/>
      <c r="Q18" s="896">
        <v>1970</v>
      </c>
      <c r="R18" s="897"/>
      <c r="S18" s="897"/>
      <c r="T18" s="898"/>
      <c r="U18" s="905"/>
      <c r="V18" s="906"/>
      <c r="W18" s="907"/>
      <c r="X18" s="905"/>
      <c r="Y18" s="906"/>
      <c r="Z18" s="907"/>
      <c r="AA18" s="905"/>
      <c r="AB18" s="906"/>
      <c r="AC18" s="907"/>
      <c r="AD18" s="905"/>
      <c r="AE18" s="906"/>
      <c r="AF18" s="907"/>
      <c r="AG18" s="914"/>
      <c r="AH18" s="915"/>
      <c r="AI18" s="915"/>
      <c r="AJ18" s="916"/>
      <c r="AK18" s="925">
        <f>(I18+U15+X15+AA15+AD15)+ROUND((I18+U15+X15+AA15+AD15)*8.3%,0)+(M18+Q18)</f>
        <v>4278</v>
      </c>
      <c r="AL18" s="926"/>
      <c r="AM18" s="926"/>
      <c r="AN18" s="926"/>
      <c r="AO18" s="926"/>
      <c r="AP18" s="927"/>
      <c r="AQ18" s="928">
        <f t="shared" si="0"/>
        <v>5206</v>
      </c>
      <c r="AR18" s="929"/>
      <c r="AS18" s="929"/>
      <c r="AT18" s="929"/>
      <c r="AU18" s="929"/>
      <c r="AV18" s="930"/>
    </row>
    <row r="19" spans="1:54" ht="18.75" customHeight="1" thickTop="1" x14ac:dyDescent="0.15">
      <c r="A19" s="890" t="s">
        <v>12</v>
      </c>
      <c r="B19" s="890"/>
      <c r="C19" s="890"/>
      <c r="D19" s="890"/>
      <c r="E19" s="890" t="s">
        <v>14</v>
      </c>
      <c r="F19" s="890"/>
      <c r="G19" s="890"/>
      <c r="H19" s="890"/>
      <c r="I19" s="890">
        <v>828</v>
      </c>
      <c r="J19" s="890"/>
      <c r="K19" s="890"/>
      <c r="L19" s="890"/>
      <c r="M19" s="890">
        <v>300</v>
      </c>
      <c r="N19" s="890"/>
      <c r="O19" s="890"/>
      <c r="P19" s="890"/>
      <c r="Q19" s="891">
        <v>820</v>
      </c>
      <c r="R19" s="891"/>
      <c r="S19" s="891"/>
      <c r="T19" s="891"/>
      <c r="U19" s="899">
        <v>12</v>
      </c>
      <c r="V19" s="900"/>
      <c r="W19" s="901"/>
      <c r="X19" s="899">
        <v>23</v>
      </c>
      <c r="Y19" s="900"/>
      <c r="Z19" s="901"/>
      <c r="AA19" s="899">
        <v>46</v>
      </c>
      <c r="AB19" s="900"/>
      <c r="AC19" s="901"/>
      <c r="AD19" s="899">
        <v>14</v>
      </c>
      <c r="AE19" s="900"/>
      <c r="AF19" s="901"/>
      <c r="AG19" s="908" t="s">
        <v>52</v>
      </c>
      <c r="AH19" s="909"/>
      <c r="AI19" s="909"/>
      <c r="AJ19" s="910"/>
      <c r="AK19" s="921">
        <f>(I19+U19+X19+AA19+AD19)+ROUND((I19+U19+X19+AA19+AD19)*8.3%,0)+(M19+Q19)</f>
        <v>2120</v>
      </c>
      <c r="AL19" s="903"/>
      <c r="AM19" s="903"/>
      <c r="AN19" s="903"/>
      <c r="AO19" s="903"/>
      <c r="AP19" s="904"/>
      <c r="AQ19" s="922">
        <f t="shared" si="0"/>
        <v>3120</v>
      </c>
      <c r="AR19" s="923"/>
      <c r="AS19" s="923"/>
      <c r="AT19" s="923"/>
      <c r="AU19" s="923"/>
      <c r="AV19" s="924"/>
    </row>
    <row r="20" spans="1:54" ht="18.75" customHeight="1" x14ac:dyDescent="0.15">
      <c r="A20" s="882"/>
      <c r="B20" s="883"/>
      <c r="C20" s="883"/>
      <c r="D20" s="884"/>
      <c r="E20" s="882" t="s">
        <v>15</v>
      </c>
      <c r="F20" s="883"/>
      <c r="G20" s="883"/>
      <c r="H20" s="884"/>
      <c r="I20" s="882">
        <v>828</v>
      </c>
      <c r="J20" s="883"/>
      <c r="K20" s="883"/>
      <c r="L20" s="884"/>
      <c r="M20" s="882">
        <v>390</v>
      </c>
      <c r="N20" s="883"/>
      <c r="O20" s="883"/>
      <c r="P20" s="884"/>
      <c r="Q20" s="885">
        <v>820</v>
      </c>
      <c r="R20" s="886"/>
      <c r="S20" s="886"/>
      <c r="T20" s="887"/>
      <c r="U20" s="902"/>
      <c r="V20" s="903"/>
      <c r="W20" s="904"/>
      <c r="X20" s="902"/>
      <c r="Y20" s="903"/>
      <c r="Z20" s="904"/>
      <c r="AA20" s="902"/>
      <c r="AB20" s="903"/>
      <c r="AC20" s="904"/>
      <c r="AD20" s="902"/>
      <c r="AE20" s="903"/>
      <c r="AF20" s="904"/>
      <c r="AG20" s="911"/>
      <c r="AH20" s="912"/>
      <c r="AI20" s="912"/>
      <c r="AJ20" s="913"/>
      <c r="AK20" s="892">
        <f>(I20+U19+X19+AA19+AD19)+ROUND((I20+U19+X19+AA19+AD19)*8.3%,0)+(M20+Q20)</f>
        <v>2210</v>
      </c>
      <c r="AL20" s="883"/>
      <c r="AM20" s="883"/>
      <c r="AN20" s="883"/>
      <c r="AO20" s="883"/>
      <c r="AP20" s="884"/>
      <c r="AQ20" s="885">
        <f t="shared" si="0"/>
        <v>3210</v>
      </c>
      <c r="AR20" s="886"/>
      <c r="AS20" s="886"/>
      <c r="AT20" s="886"/>
      <c r="AU20" s="886"/>
      <c r="AV20" s="887"/>
    </row>
    <row r="21" spans="1:54" ht="18.75" customHeight="1" x14ac:dyDescent="0.15">
      <c r="A21" s="882"/>
      <c r="B21" s="883"/>
      <c r="C21" s="883"/>
      <c r="D21" s="884"/>
      <c r="E21" s="882" t="s">
        <v>16</v>
      </c>
      <c r="F21" s="883"/>
      <c r="G21" s="883"/>
      <c r="H21" s="884"/>
      <c r="I21" s="882">
        <v>828</v>
      </c>
      <c r="J21" s="883"/>
      <c r="K21" s="883"/>
      <c r="L21" s="884"/>
      <c r="M21" s="882">
        <v>650</v>
      </c>
      <c r="N21" s="883"/>
      <c r="O21" s="883"/>
      <c r="P21" s="884"/>
      <c r="Q21" s="885">
        <v>1310</v>
      </c>
      <c r="R21" s="886"/>
      <c r="S21" s="886"/>
      <c r="T21" s="887"/>
      <c r="U21" s="902"/>
      <c r="V21" s="903"/>
      <c r="W21" s="904"/>
      <c r="X21" s="902"/>
      <c r="Y21" s="903"/>
      <c r="Z21" s="904"/>
      <c r="AA21" s="902"/>
      <c r="AB21" s="903"/>
      <c r="AC21" s="904"/>
      <c r="AD21" s="902"/>
      <c r="AE21" s="903"/>
      <c r="AF21" s="904"/>
      <c r="AG21" s="911"/>
      <c r="AH21" s="912"/>
      <c r="AI21" s="912"/>
      <c r="AJ21" s="913"/>
      <c r="AK21" s="892">
        <f>(I21+U19+X19+AA19+AD19)+ROUND((I21+U19+X19+AA19+AD19)*8.3%,0)+(M21+Q21)</f>
        <v>2960</v>
      </c>
      <c r="AL21" s="883"/>
      <c r="AM21" s="883"/>
      <c r="AN21" s="883"/>
      <c r="AO21" s="883"/>
      <c r="AP21" s="884"/>
      <c r="AQ21" s="885">
        <f t="shared" si="0"/>
        <v>3960</v>
      </c>
      <c r="AR21" s="886"/>
      <c r="AS21" s="886"/>
      <c r="AT21" s="886"/>
      <c r="AU21" s="886"/>
      <c r="AV21" s="887"/>
    </row>
    <row r="22" spans="1:54" ht="18.75" customHeight="1" thickBot="1" x14ac:dyDescent="0.2">
      <c r="A22" s="893"/>
      <c r="B22" s="894"/>
      <c r="C22" s="894"/>
      <c r="D22" s="895"/>
      <c r="E22" s="893" t="s">
        <v>17</v>
      </c>
      <c r="F22" s="894"/>
      <c r="G22" s="894"/>
      <c r="H22" s="895"/>
      <c r="I22" s="893">
        <v>828</v>
      </c>
      <c r="J22" s="894"/>
      <c r="K22" s="894"/>
      <c r="L22" s="895"/>
      <c r="M22" s="896">
        <v>1380</v>
      </c>
      <c r="N22" s="897"/>
      <c r="O22" s="897"/>
      <c r="P22" s="898"/>
      <c r="Q22" s="896">
        <v>1970</v>
      </c>
      <c r="R22" s="897"/>
      <c r="S22" s="897"/>
      <c r="T22" s="898"/>
      <c r="U22" s="905"/>
      <c r="V22" s="906"/>
      <c r="W22" s="907"/>
      <c r="X22" s="905"/>
      <c r="Y22" s="906"/>
      <c r="Z22" s="907"/>
      <c r="AA22" s="905"/>
      <c r="AB22" s="906"/>
      <c r="AC22" s="907"/>
      <c r="AD22" s="905"/>
      <c r="AE22" s="906"/>
      <c r="AF22" s="907"/>
      <c r="AG22" s="914"/>
      <c r="AH22" s="915"/>
      <c r="AI22" s="915"/>
      <c r="AJ22" s="916"/>
      <c r="AK22" s="925">
        <f>(I22+U19+X19+AA19+AD19)+ROUND((I22+U19+X19+AA19+AD19)*8.3%,0)+(M22+Q22)</f>
        <v>4350</v>
      </c>
      <c r="AL22" s="926"/>
      <c r="AM22" s="926"/>
      <c r="AN22" s="926"/>
      <c r="AO22" s="926"/>
      <c r="AP22" s="927"/>
      <c r="AQ22" s="928">
        <f t="shared" si="0"/>
        <v>5350</v>
      </c>
      <c r="AR22" s="929"/>
      <c r="AS22" s="929"/>
      <c r="AT22" s="929"/>
      <c r="AU22" s="929"/>
      <c r="AV22" s="930"/>
    </row>
    <row r="23" spans="1:54" ht="18.75" customHeight="1" thickTop="1" x14ac:dyDescent="0.15">
      <c r="A23" s="890" t="s">
        <v>13</v>
      </c>
      <c r="B23" s="890"/>
      <c r="C23" s="890"/>
      <c r="D23" s="890"/>
      <c r="E23" s="890" t="s">
        <v>14</v>
      </c>
      <c r="F23" s="890"/>
      <c r="G23" s="890"/>
      <c r="H23" s="890"/>
      <c r="I23" s="890">
        <v>894</v>
      </c>
      <c r="J23" s="890"/>
      <c r="K23" s="890"/>
      <c r="L23" s="890"/>
      <c r="M23" s="890">
        <v>300</v>
      </c>
      <c r="N23" s="890"/>
      <c r="O23" s="890"/>
      <c r="P23" s="890"/>
      <c r="Q23" s="891">
        <v>820</v>
      </c>
      <c r="R23" s="891"/>
      <c r="S23" s="891"/>
      <c r="T23" s="891"/>
      <c r="U23" s="899">
        <v>12</v>
      </c>
      <c r="V23" s="900"/>
      <c r="W23" s="901"/>
      <c r="X23" s="899">
        <v>23</v>
      </c>
      <c r="Y23" s="900"/>
      <c r="Z23" s="901"/>
      <c r="AA23" s="899">
        <v>46</v>
      </c>
      <c r="AB23" s="900"/>
      <c r="AC23" s="901"/>
      <c r="AD23" s="899">
        <v>14</v>
      </c>
      <c r="AE23" s="900"/>
      <c r="AF23" s="901"/>
      <c r="AG23" s="908" t="s">
        <v>52</v>
      </c>
      <c r="AH23" s="909"/>
      <c r="AI23" s="909"/>
      <c r="AJ23" s="910"/>
      <c r="AK23" s="921">
        <f>(I23+U23+X23+AA23+AD23)+ROUND((I23+U23+X23+AA23+AD23)*8.3%,0)+(M23+Q23)</f>
        <v>2191</v>
      </c>
      <c r="AL23" s="903"/>
      <c r="AM23" s="903"/>
      <c r="AN23" s="903"/>
      <c r="AO23" s="903"/>
      <c r="AP23" s="904"/>
      <c r="AQ23" s="922">
        <f t="shared" si="0"/>
        <v>3262</v>
      </c>
      <c r="AR23" s="923"/>
      <c r="AS23" s="923"/>
      <c r="AT23" s="923"/>
      <c r="AU23" s="923"/>
      <c r="AV23" s="924"/>
    </row>
    <row r="24" spans="1:54" ht="18.75" customHeight="1" x14ac:dyDescent="0.15">
      <c r="A24" s="882"/>
      <c r="B24" s="883"/>
      <c r="C24" s="883"/>
      <c r="D24" s="884"/>
      <c r="E24" s="882" t="s">
        <v>15</v>
      </c>
      <c r="F24" s="883"/>
      <c r="G24" s="883"/>
      <c r="H24" s="884"/>
      <c r="I24" s="882">
        <v>894</v>
      </c>
      <c r="J24" s="883"/>
      <c r="K24" s="883"/>
      <c r="L24" s="884"/>
      <c r="M24" s="882">
        <v>390</v>
      </c>
      <c r="N24" s="883"/>
      <c r="O24" s="883"/>
      <c r="P24" s="884"/>
      <c r="Q24" s="885">
        <v>820</v>
      </c>
      <c r="R24" s="886"/>
      <c r="S24" s="886"/>
      <c r="T24" s="887"/>
      <c r="U24" s="902"/>
      <c r="V24" s="903"/>
      <c r="W24" s="904"/>
      <c r="X24" s="902"/>
      <c r="Y24" s="903"/>
      <c r="Z24" s="904"/>
      <c r="AA24" s="902"/>
      <c r="AB24" s="903"/>
      <c r="AC24" s="904"/>
      <c r="AD24" s="902"/>
      <c r="AE24" s="903"/>
      <c r="AF24" s="904"/>
      <c r="AG24" s="911"/>
      <c r="AH24" s="912"/>
      <c r="AI24" s="912"/>
      <c r="AJ24" s="913"/>
      <c r="AK24" s="892">
        <f>(I24+U23+X23+AA23+AD23)+ROUND((I24+U23+X23+AA23+AD23)*8.3%,0)+(M24+Q24)</f>
        <v>2281</v>
      </c>
      <c r="AL24" s="883"/>
      <c r="AM24" s="883"/>
      <c r="AN24" s="883"/>
      <c r="AO24" s="883"/>
      <c r="AP24" s="884"/>
      <c r="AQ24" s="885">
        <f t="shared" si="0"/>
        <v>3352</v>
      </c>
      <c r="AR24" s="886"/>
      <c r="AS24" s="886"/>
      <c r="AT24" s="886"/>
      <c r="AU24" s="886"/>
      <c r="AV24" s="887"/>
    </row>
    <row r="25" spans="1:54" ht="18.75" customHeight="1" x14ac:dyDescent="0.15">
      <c r="A25" s="882"/>
      <c r="B25" s="883"/>
      <c r="C25" s="883"/>
      <c r="D25" s="884"/>
      <c r="E25" s="882" t="s">
        <v>16</v>
      </c>
      <c r="F25" s="883"/>
      <c r="G25" s="883"/>
      <c r="H25" s="884"/>
      <c r="I25" s="882">
        <v>894</v>
      </c>
      <c r="J25" s="883"/>
      <c r="K25" s="883"/>
      <c r="L25" s="884"/>
      <c r="M25" s="882">
        <v>650</v>
      </c>
      <c r="N25" s="883"/>
      <c r="O25" s="883"/>
      <c r="P25" s="884"/>
      <c r="Q25" s="885">
        <v>1310</v>
      </c>
      <c r="R25" s="886"/>
      <c r="S25" s="886"/>
      <c r="T25" s="887"/>
      <c r="U25" s="902"/>
      <c r="V25" s="903"/>
      <c r="W25" s="904"/>
      <c r="X25" s="902"/>
      <c r="Y25" s="903"/>
      <c r="Z25" s="904"/>
      <c r="AA25" s="902"/>
      <c r="AB25" s="903"/>
      <c r="AC25" s="904"/>
      <c r="AD25" s="902"/>
      <c r="AE25" s="903"/>
      <c r="AF25" s="904"/>
      <c r="AG25" s="911"/>
      <c r="AH25" s="912"/>
      <c r="AI25" s="912"/>
      <c r="AJ25" s="913"/>
      <c r="AK25" s="892">
        <f>(I25+U23+X23+AA23+AD23)+ROUND((I25+U23+X23+AA23+AD23)*8.3%,0)+(M25+Q25)</f>
        <v>3031</v>
      </c>
      <c r="AL25" s="883"/>
      <c r="AM25" s="883"/>
      <c r="AN25" s="883"/>
      <c r="AO25" s="883"/>
      <c r="AP25" s="884"/>
      <c r="AQ25" s="885">
        <f t="shared" si="0"/>
        <v>4102</v>
      </c>
      <c r="AR25" s="886"/>
      <c r="AS25" s="886"/>
      <c r="AT25" s="886"/>
      <c r="AU25" s="886"/>
      <c r="AV25" s="887"/>
    </row>
    <row r="26" spans="1:54" ht="18.75" customHeight="1" thickBot="1" x14ac:dyDescent="0.2">
      <c r="A26" s="893"/>
      <c r="B26" s="894"/>
      <c r="C26" s="894"/>
      <c r="D26" s="895"/>
      <c r="E26" s="949" t="s">
        <v>17</v>
      </c>
      <c r="F26" s="950"/>
      <c r="G26" s="950"/>
      <c r="H26" s="951"/>
      <c r="I26" s="893">
        <v>894</v>
      </c>
      <c r="J26" s="894"/>
      <c r="K26" s="894"/>
      <c r="L26" s="895"/>
      <c r="M26" s="896">
        <v>1380</v>
      </c>
      <c r="N26" s="897"/>
      <c r="O26" s="897"/>
      <c r="P26" s="898"/>
      <c r="Q26" s="896">
        <v>1970</v>
      </c>
      <c r="R26" s="897"/>
      <c r="S26" s="897"/>
      <c r="T26" s="898"/>
      <c r="U26" s="905"/>
      <c r="V26" s="906"/>
      <c r="W26" s="907"/>
      <c r="X26" s="905"/>
      <c r="Y26" s="906"/>
      <c r="Z26" s="907"/>
      <c r="AA26" s="905"/>
      <c r="AB26" s="906"/>
      <c r="AC26" s="907"/>
      <c r="AD26" s="905"/>
      <c r="AE26" s="906"/>
      <c r="AF26" s="907"/>
      <c r="AG26" s="914"/>
      <c r="AH26" s="915"/>
      <c r="AI26" s="915"/>
      <c r="AJ26" s="916"/>
      <c r="AK26" s="940">
        <f>(I26+U23+X23+AA23+AD23)+ROUND((I26+U23+X23+AA23+AD23)*8.3%,0)+(M26+Q26)</f>
        <v>4421</v>
      </c>
      <c r="AL26" s="941"/>
      <c r="AM26" s="941"/>
      <c r="AN26" s="941"/>
      <c r="AO26" s="941"/>
      <c r="AP26" s="942"/>
      <c r="AQ26" s="943">
        <f t="shared" si="0"/>
        <v>5492</v>
      </c>
      <c r="AR26" s="944"/>
      <c r="AS26" s="944"/>
      <c r="AT26" s="944"/>
      <c r="AU26" s="944"/>
      <c r="AV26" s="945"/>
    </row>
    <row r="27" spans="1:54" ht="12" customHeight="1" thickTop="1" x14ac:dyDescent="0.15">
      <c r="E27" s="3"/>
      <c r="F27" s="3"/>
      <c r="G27" s="3"/>
      <c r="H27" s="3"/>
    </row>
    <row r="28" spans="1:54" x14ac:dyDescent="0.15">
      <c r="A28" s="874" t="s">
        <v>26</v>
      </c>
      <c r="B28" s="874"/>
      <c r="C28" s="874"/>
      <c r="D28" s="874"/>
      <c r="E28" s="874"/>
      <c r="F28" s="946" t="s">
        <v>34</v>
      </c>
      <c r="G28" s="946"/>
      <c r="H28" s="946"/>
      <c r="I28" s="946"/>
      <c r="J28" s="946"/>
      <c r="K28" s="946"/>
      <c r="L28" s="946"/>
      <c r="M28" s="946"/>
      <c r="N28" s="946"/>
      <c r="O28" s="946"/>
      <c r="P28" s="946"/>
      <c r="Q28" s="946"/>
      <c r="R28" s="946"/>
      <c r="S28" s="946"/>
      <c r="T28" s="946"/>
      <c r="U28" s="946"/>
      <c r="V28" s="946"/>
      <c r="W28" s="946"/>
      <c r="X28" s="946"/>
      <c r="Y28" s="946"/>
      <c r="Z28" s="946"/>
      <c r="AA28" s="946"/>
      <c r="AB28" s="946"/>
      <c r="AC28" s="946"/>
      <c r="AD28" s="946"/>
      <c r="AE28" s="946"/>
      <c r="AF28" s="946"/>
      <c r="AG28" s="946"/>
      <c r="AH28" s="946"/>
      <c r="AI28" s="946"/>
      <c r="AJ28" s="946"/>
      <c r="AK28" s="4"/>
      <c r="AL28" s="878" t="s">
        <v>46</v>
      </c>
      <c r="AM28" s="947" t="s">
        <v>38</v>
      </c>
      <c r="AN28" s="947"/>
      <c r="AO28" s="947"/>
      <c r="AP28" s="947"/>
      <c r="AQ28" s="947"/>
      <c r="AR28" s="947"/>
      <c r="AS28" s="947"/>
      <c r="AT28" s="947"/>
      <c r="AU28" s="947"/>
      <c r="AV28" s="947"/>
      <c r="AW28" s="4"/>
      <c r="AX28" s="4"/>
      <c r="AY28" s="4"/>
      <c r="AZ28" s="4"/>
      <c r="BA28" s="4"/>
      <c r="BB28" s="4"/>
    </row>
    <row r="29" spans="1:54" x14ac:dyDescent="0.15">
      <c r="A29" s="948" t="s">
        <v>27</v>
      </c>
      <c r="B29" s="948"/>
      <c r="C29" s="948"/>
      <c r="D29" s="948"/>
      <c r="E29" s="948"/>
      <c r="F29" s="956" t="s">
        <v>31</v>
      </c>
      <c r="G29" s="956"/>
      <c r="H29" s="956"/>
      <c r="I29" s="956"/>
      <c r="J29" s="956"/>
      <c r="K29" s="956"/>
      <c r="L29" s="956"/>
      <c r="M29" s="956"/>
      <c r="N29" s="956"/>
      <c r="O29" s="956"/>
      <c r="P29" s="956"/>
      <c r="Q29" s="956"/>
      <c r="R29" s="956"/>
      <c r="S29" s="956"/>
      <c r="T29" s="956"/>
      <c r="U29" s="956"/>
      <c r="V29" s="956"/>
      <c r="W29" s="956"/>
      <c r="X29" s="956"/>
      <c r="Y29" s="956"/>
      <c r="Z29" s="956"/>
      <c r="AA29" s="956"/>
      <c r="AB29" s="956"/>
      <c r="AC29" s="956"/>
      <c r="AD29" s="956"/>
      <c r="AE29" s="956"/>
      <c r="AF29" s="956"/>
      <c r="AG29" s="956"/>
      <c r="AH29" s="956"/>
      <c r="AI29" s="956"/>
      <c r="AJ29" s="956"/>
      <c r="AK29" s="4"/>
      <c r="AL29" s="878"/>
      <c r="AM29" s="953">
        <v>30</v>
      </c>
      <c r="AN29" s="954"/>
      <c r="AO29" s="954"/>
      <c r="AP29" s="954"/>
      <c r="AQ29" s="954"/>
      <c r="AR29" s="954"/>
      <c r="AS29" s="954"/>
      <c r="AT29" s="954"/>
      <c r="AU29" s="954"/>
      <c r="AV29" s="955"/>
      <c r="AW29" s="4"/>
      <c r="AX29" s="4"/>
      <c r="AY29" s="4"/>
      <c r="AZ29" s="4"/>
      <c r="BA29" s="4"/>
      <c r="BB29" s="4"/>
    </row>
    <row r="30" spans="1:54" x14ac:dyDescent="0.15">
      <c r="A30" s="931" t="s">
        <v>28</v>
      </c>
      <c r="B30" s="931"/>
      <c r="C30" s="931"/>
      <c r="D30" s="931"/>
      <c r="E30" s="931"/>
      <c r="F30" s="932" t="s">
        <v>35</v>
      </c>
      <c r="G30" s="932"/>
      <c r="H30" s="932"/>
      <c r="I30" s="932"/>
      <c r="J30" s="932"/>
      <c r="K30" s="932"/>
      <c r="L30" s="932"/>
      <c r="M30" s="932"/>
      <c r="N30" s="932"/>
      <c r="O30" s="932"/>
      <c r="P30" s="932"/>
      <c r="Q30" s="932"/>
      <c r="R30" s="932"/>
      <c r="S30" s="932"/>
      <c r="T30" s="932"/>
      <c r="U30" s="932"/>
      <c r="V30" s="932"/>
      <c r="W30" s="932"/>
      <c r="X30" s="932"/>
      <c r="Y30" s="932"/>
      <c r="Z30" s="932"/>
      <c r="AA30" s="932"/>
      <c r="AB30" s="932"/>
      <c r="AC30" s="932"/>
      <c r="AD30" s="932"/>
      <c r="AE30" s="932"/>
      <c r="AF30" s="932"/>
      <c r="AG30" s="932"/>
      <c r="AH30" s="932"/>
      <c r="AI30" s="932"/>
      <c r="AJ30" s="932"/>
      <c r="AK30" s="4"/>
      <c r="AL30" s="878" t="s">
        <v>47</v>
      </c>
      <c r="AM30" s="933" t="s">
        <v>40</v>
      </c>
      <c r="AN30" s="934"/>
      <c r="AO30" s="934"/>
      <c r="AP30" s="934"/>
      <c r="AQ30" s="934"/>
      <c r="AR30" s="934"/>
      <c r="AS30" s="934"/>
      <c r="AT30" s="934"/>
      <c r="AU30" s="934"/>
      <c r="AV30" s="935"/>
      <c r="AW30" s="4"/>
      <c r="AX30" s="4"/>
      <c r="AY30" s="4"/>
      <c r="AZ30" s="4"/>
      <c r="BA30" s="4"/>
      <c r="BB30" s="4"/>
    </row>
    <row r="31" spans="1:54" x14ac:dyDescent="0.15">
      <c r="A31" s="931" t="s">
        <v>29</v>
      </c>
      <c r="B31" s="931"/>
      <c r="C31" s="931"/>
      <c r="D31" s="931"/>
      <c r="E31" s="931"/>
      <c r="F31" s="932" t="s">
        <v>32</v>
      </c>
      <c r="G31" s="932"/>
      <c r="H31" s="932"/>
      <c r="I31" s="932"/>
      <c r="J31" s="932"/>
      <c r="K31" s="932"/>
      <c r="L31" s="932"/>
      <c r="M31" s="932"/>
      <c r="N31" s="932"/>
      <c r="O31" s="932"/>
      <c r="P31" s="932"/>
      <c r="Q31" s="932"/>
      <c r="R31" s="932"/>
      <c r="S31" s="932"/>
      <c r="T31" s="932"/>
      <c r="U31" s="932"/>
      <c r="V31" s="932"/>
      <c r="W31" s="932"/>
      <c r="X31" s="932"/>
      <c r="Y31" s="932"/>
      <c r="Z31" s="932"/>
      <c r="AA31" s="932"/>
      <c r="AB31" s="932"/>
      <c r="AC31" s="932"/>
      <c r="AD31" s="932"/>
      <c r="AE31" s="932"/>
      <c r="AF31" s="932"/>
      <c r="AG31" s="932"/>
      <c r="AH31" s="932"/>
      <c r="AI31" s="932"/>
      <c r="AJ31" s="932"/>
      <c r="AK31" s="4"/>
      <c r="AL31" s="878"/>
      <c r="AM31" s="936" t="s">
        <v>39</v>
      </c>
      <c r="AN31" s="937"/>
      <c r="AO31" s="937"/>
      <c r="AP31" s="937"/>
      <c r="AQ31" s="937"/>
      <c r="AR31" s="937"/>
      <c r="AS31" s="937"/>
      <c r="AT31" s="937"/>
      <c r="AU31" s="937"/>
      <c r="AV31" s="938"/>
      <c r="AW31" s="4"/>
      <c r="AX31" s="4"/>
      <c r="AY31" s="4"/>
      <c r="AZ31" s="4"/>
      <c r="BA31" s="4"/>
      <c r="BB31" s="4"/>
    </row>
    <row r="32" spans="1:54" x14ac:dyDescent="0.15">
      <c r="A32" s="939" t="s">
        <v>30</v>
      </c>
      <c r="B32" s="939"/>
      <c r="C32" s="939"/>
      <c r="D32" s="939"/>
      <c r="E32" s="939"/>
      <c r="F32" s="952" t="s">
        <v>33</v>
      </c>
      <c r="G32" s="952"/>
      <c r="H32" s="952"/>
      <c r="I32" s="952"/>
      <c r="J32" s="952"/>
      <c r="K32" s="952"/>
      <c r="L32" s="952"/>
      <c r="M32" s="952"/>
      <c r="N32" s="952"/>
      <c r="O32" s="952"/>
      <c r="P32" s="952"/>
      <c r="Q32" s="952"/>
      <c r="R32" s="952"/>
      <c r="S32" s="952"/>
      <c r="T32" s="952"/>
      <c r="U32" s="952"/>
      <c r="V32" s="952"/>
      <c r="W32" s="952"/>
      <c r="X32" s="952"/>
      <c r="Y32" s="952"/>
      <c r="Z32" s="952"/>
      <c r="AA32" s="952"/>
      <c r="AB32" s="952"/>
      <c r="AC32" s="952"/>
      <c r="AD32" s="952"/>
      <c r="AE32" s="952"/>
      <c r="AF32" s="952"/>
      <c r="AG32" s="952"/>
      <c r="AH32" s="952"/>
      <c r="AI32" s="952"/>
      <c r="AJ32" s="952"/>
      <c r="AK32" s="4"/>
      <c r="AL32" s="878"/>
      <c r="AM32" s="953">
        <v>246</v>
      </c>
      <c r="AN32" s="954"/>
      <c r="AO32" s="954"/>
      <c r="AP32" s="954"/>
      <c r="AQ32" s="954"/>
      <c r="AR32" s="954"/>
      <c r="AS32" s="954"/>
      <c r="AT32" s="954"/>
      <c r="AU32" s="954"/>
      <c r="AV32" s="955"/>
      <c r="AW32" s="4"/>
      <c r="AX32" s="4"/>
      <c r="AY32" s="4"/>
      <c r="AZ32" s="4"/>
      <c r="BA32" s="4"/>
      <c r="BB32" s="4"/>
    </row>
    <row r="33" spans="1:54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</sheetData>
  <mergeCells count="201">
    <mergeCell ref="AQ17:AV17"/>
    <mergeCell ref="AK14:AP14"/>
    <mergeCell ref="AD7:AF10"/>
    <mergeCell ref="AD11:AF14"/>
    <mergeCell ref="AD15:AF18"/>
    <mergeCell ref="AD19:AF22"/>
    <mergeCell ref="AD23:AF26"/>
    <mergeCell ref="X11:Z14"/>
    <mergeCell ref="X15:Z18"/>
    <mergeCell ref="X19:Z22"/>
    <mergeCell ref="X23:Z26"/>
    <mergeCell ref="AA7:AC10"/>
    <mergeCell ref="AA11:AC14"/>
    <mergeCell ref="AA15:AC18"/>
    <mergeCell ref="AA19:AC22"/>
    <mergeCell ref="AA23:AC26"/>
    <mergeCell ref="AK11:AP11"/>
    <mergeCell ref="AQ11:AV11"/>
    <mergeCell ref="AK12:AP12"/>
    <mergeCell ref="AQ12:AV12"/>
    <mergeCell ref="AQ14:AV14"/>
    <mergeCell ref="AK10:AP10"/>
    <mergeCell ref="AQ10:AV10"/>
    <mergeCell ref="F29:AJ29"/>
    <mergeCell ref="AM29:AV29"/>
    <mergeCell ref="AK25:AP25"/>
    <mergeCell ref="AQ25:AV25"/>
    <mergeCell ref="AK24:AP24"/>
    <mergeCell ref="AQ24:AV24"/>
    <mergeCell ref="AK22:AP22"/>
    <mergeCell ref="AQ22:AV22"/>
    <mergeCell ref="AK21:AP21"/>
    <mergeCell ref="AQ21:AV21"/>
    <mergeCell ref="I20:L20"/>
    <mergeCell ref="M20:P20"/>
    <mergeCell ref="A30:E30"/>
    <mergeCell ref="F30:AJ30"/>
    <mergeCell ref="AL30:AL32"/>
    <mergeCell ref="AM30:AV30"/>
    <mergeCell ref="A31:E31"/>
    <mergeCell ref="F31:AJ31"/>
    <mergeCell ref="AM31:AV31"/>
    <mergeCell ref="A32:E32"/>
    <mergeCell ref="AK26:AP26"/>
    <mergeCell ref="AQ26:AV26"/>
    <mergeCell ref="A28:E28"/>
    <mergeCell ref="F28:AJ28"/>
    <mergeCell ref="AL28:AL29"/>
    <mergeCell ref="AM28:AV28"/>
    <mergeCell ref="A29:E29"/>
    <mergeCell ref="A26:D26"/>
    <mergeCell ref="E26:H26"/>
    <mergeCell ref="I26:L26"/>
    <mergeCell ref="M26:P26"/>
    <mergeCell ref="Q26:T26"/>
    <mergeCell ref="F32:AJ32"/>
    <mergeCell ref="AM32:AV32"/>
    <mergeCell ref="A25:D25"/>
    <mergeCell ref="E25:H25"/>
    <mergeCell ref="I25:L25"/>
    <mergeCell ref="M25:P25"/>
    <mergeCell ref="Q25:T25"/>
    <mergeCell ref="AG23:AJ26"/>
    <mergeCell ref="AK23:AP23"/>
    <mergeCell ref="AQ23:AV23"/>
    <mergeCell ref="A24:D24"/>
    <mergeCell ref="E24:H24"/>
    <mergeCell ref="I24:L24"/>
    <mergeCell ref="M24:P24"/>
    <mergeCell ref="Q24:T24"/>
    <mergeCell ref="A23:D23"/>
    <mergeCell ref="E23:H23"/>
    <mergeCell ref="I23:L23"/>
    <mergeCell ref="M23:P23"/>
    <mergeCell ref="Q23:T23"/>
    <mergeCell ref="U23:W26"/>
    <mergeCell ref="Q20:T20"/>
    <mergeCell ref="AG19:AJ22"/>
    <mergeCell ref="AK19:AP19"/>
    <mergeCell ref="AQ19:AV19"/>
    <mergeCell ref="AK20:AP20"/>
    <mergeCell ref="AQ20:AV20"/>
    <mergeCell ref="A19:D19"/>
    <mergeCell ref="E19:H19"/>
    <mergeCell ref="I19:L19"/>
    <mergeCell ref="M19:P19"/>
    <mergeCell ref="Q19:T19"/>
    <mergeCell ref="A22:D22"/>
    <mergeCell ref="E22:H22"/>
    <mergeCell ref="I22:L22"/>
    <mergeCell ref="M22:P22"/>
    <mergeCell ref="Q22:T22"/>
    <mergeCell ref="A21:D21"/>
    <mergeCell ref="E21:H21"/>
    <mergeCell ref="I21:L21"/>
    <mergeCell ref="M21:P21"/>
    <mergeCell ref="Q21:T21"/>
    <mergeCell ref="U19:W22"/>
    <mergeCell ref="A20:D20"/>
    <mergeCell ref="E20:H20"/>
    <mergeCell ref="A18:D18"/>
    <mergeCell ref="E18:H18"/>
    <mergeCell ref="I18:L18"/>
    <mergeCell ref="M18:P18"/>
    <mergeCell ref="Q18:T18"/>
    <mergeCell ref="AK16:AP16"/>
    <mergeCell ref="AQ16:AV16"/>
    <mergeCell ref="A17:D17"/>
    <mergeCell ref="E17:H17"/>
    <mergeCell ref="I17:L17"/>
    <mergeCell ref="M17:P17"/>
    <mergeCell ref="Q17:T17"/>
    <mergeCell ref="AG15:AJ18"/>
    <mergeCell ref="AK15:AP15"/>
    <mergeCell ref="AQ15:AV15"/>
    <mergeCell ref="A16:D16"/>
    <mergeCell ref="E16:H16"/>
    <mergeCell ref="I16:L16"/>
    <mergeCell ref="M16:P16"/>
    <mergeCell ref="Q16:T16"/>
    <mergeCell ref="U15:W18"/>
    <mergeCell ref="AK18:AP18"/>
    <mergeCell ref="AQ18:AV18"/>
    <mergeCell ref="AK17:AP17"/>
    <mergeCell ref="A15:D15"/>
    <mergeCell ref="E15:H15"/>
    <mergeCell ref="I15:L15"/>
    <mergeCell ref="M15:P15"/>
    <mergeCell ref="Q15:T15"/>
    <mergeCell ref="AK13:AP13"/>
    <mergeCell ref="AQ13:AV13"/>
    <mergeCell ref="A14:D14"/>
    <mergeCell ref="E14:H14"/>
    <mergeCell ref="I14:L14"/>
    <mergeCell ref="M14:P14"/>
    <mergeCell ref="Q14:T14"/>
    <mergeCell ref="A13:D13"/>
    <mergeCell ref="E13:H13"/>
    <mergeCell ref="I13:L13"/>
    <mergeCell ref="M13:P13"/>
    <mergeCell ref="Q13:T13"/>
    <mergeCell ref="U11:W14"/>
    <mergeCell ref="A12:D12"/>
    <mergeCell ref="E12:H12"/>
    <mergeCell ref="I12:L12"/>
    <mergeCell ref="M12:P12"/>
    <mergeCell ref="Q12:T12"/>
    <mergeCell ref="AG11:AJ14"/>
    <mergeCell ref="A11:D11"/>
    <mergeCell ref="E11:H11"/>
    <mergeCell ref="I11:L11"/>
    <mergeCell ref="M11:P11"/>
    <mergeCell ref="Q11:T11"/>
    <mergeCell ref="AK9:AP9"/>
    <mergeCell ref="AQ9:AV9"/>
    <mergeCell ref="A10:D10"/>
    <mergeCell ref="E10:H10"/>
    <mergeCell ref="I10:L10"/>
    <mergeCell ref="M10:P10"/>
    <mergeCell ref="Q10:T10"/>
    <mergeCell ref="U7:W10"/>
    <mergeCell ref="X7:Z10"/>
    <mergeCell ref="AK8:AP8"/>
    <mergeCell ref="AQ8:AV8"/>
    <mergeCell ref="A9:D9"/>
    <mergeCell ref="E9:H9"/>
    <mergeCell ref="I9:L9"/>
    <mergeCell ref="M9:P9"/>
    <mergeCell ref="Q9:T9"/>
    <mergeCell ref="AG7:AJ10"/>
    <mergeCell ref="AK7:AP7"/>
    <mergeCell ref="AQ7:AV7"/>
    <mergeCell ref="A8:D8"/>
    <mergeCell ref="E8:H8"/>
    <mergeCell ref="I8:L8"/>
    <mergeCell ref="M8:P8"/>
    <mergeCell ref="Q8:T8"/>
    <mergeCell ref="A7:D7"/>
    <mergeCell ref="E7:H7"/>
    <mergeCell ref="I7:L7"/>
    <mergeCell ref="M7:P7"/>
    <mergeCell ref="Q7:T7"/>
    <mergeCell ref="AG5:AJ6"/>
    <mergeCell ref="AK5:AP6"/>
    <mergeCell ref="AQ5:AV6"/>
    <mergeCell ref="I6:L6"/>
    <mergeCell ref="U6:W6"/>
    <mergeCell ref="X6:Z6"/>
    <mergeCell ref="AA6:AC6"/>
    <mergeCell ref="AD6:AF6"/>
    <mergeCell ref="A1:AV2"/>
    <mergeCell ref="A3:AV4"/>
    <mergeCell ref="A5:D6"/>
    <mergeCell ref="E5:H6"/>
    <mergeCell ref="I5:L5"/>
    <mergeCell ref="M5:P6"/>
    <mergeCell ref="Q5:T6"/>
    <mergeCell ref="U5:W5"/>
    <mergeCell ref="X5:Z5"/>
    <mergeCell ref="AA5:AC5"/>
    <mergeCell ref="AD5:AF5"/>
  </mergeCells>
  <phoneticPr fontId="2"/>
  <pageMargins left="0.70866141732283472" right="0.31496062992125984" top="0.74803149606299213" bottom="0.55000000000000004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6083-2538-4AEC-841B-B46797668771}">
  <dimension ref="A1:BB33"/>
  <sheetViews>
    <sheetView topLeftCell="D1" zoomScale="110" zoomScaleNormal="110" workbookViewId="0">
      <selection activeCell="AK27" sqref="AK27"/>
    </sheetView>
  </sheetViews>
  <sheetFormatPr defaultColWidth="9" defaultRowHeight="12" x14ac:dyDescent="0.15"/>
  <cols>
    <col min="1" max="48" width="2.875" style="1" customWidth="1"/>
    <col min="49" max="139" width="3.5" style="1" customWidth="1"/>
    <col min="140" max="16384" width="9" style="1"/>
  </cols>
  <sheetData>
    <row r="1" spans="1:49" ht="12" customHeight="1" x14ac:dyDescent="0.15">
      <c r="A1" s="872" t="s">
        <v>1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872"/>
      <c r="T1" s="872"/>
      <c r="U1" s="872"/>
      <c r="V1" s="872"/>
      <c r="W1" s="872"/>
      <c r="X1" s="872"/>
      <c r="Y1" s="872"/>
      <c r="Z1" s="872"/>
      <c r="AA1" s="872"/>
      <c r="AB1" s="872"/>
      <c r="AC1" s="872"/>
      <c r="AD1" s="872"/>
      <c r="AE1" s="872"/>
      <c r="AF1" s="872"/>
      <c r="AG1" s="872"/>
      <c r="AH1" s="872"/>
      <c r="AI1" s="872"/>
      <c r="AJ1" s="872"/>
      <c r="AK1" s="872"/>
      <c r="AL1" s="872"/>
      <c r="AM1" s="872"/>
      <c r="AN1" s="872"/>
      <c r="AO1" s="872"/>
      <c r="AP1" s="872"/>
      <c r="AQ1" s="872"/>
      <c r="AR1" s="872"/>
      <c r="AS1" s="872"/>
      <c r="AT1" s="872"/>
      <c r="AU1" s="872"/>
      <c r="AV1" s="872"/>
      <c r="AW1" s="2"/>
    </row>
    <row r="2" spans="1:49" ht="12" customHeight="1" x14ac:dyDescent="0.15">
      <c r="A2" s="872"/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  <c r="T2" s="872"/>
      <c r="U2" s="872"/>
      <c r="V2" s="872"/>
      <c r="W2" s="872"/>
      <c r="X2" s="872"/>
      <c r="Y2" s="872"/>
      <c r="Z2" s="872"/>
      <c r="AA2" s="872"/>
      <c r="AB2" s="872"/>
      <c r="AC2" s="872"/>
      <c r="AD2" s="872"/>
      <c r="AE2" s="872"/>
      <c r="AF2" s="872"/>
      <c r="AG2" s="872"/>
      <c r="AH2" s="872"/>
      <c r="AI2" s="872"/>
      <c r="AJ2" s="872"/>
      <c r="AK2" s="872"/>
      <c r="AL2" s="872"/>
      <c r="AM2" s="872"/>
      <c r="AN2" s="872"/>
      <c r="AO2" s="872"/>
      <c r="AP2" s="872"/>
      <c r="AQ2" s="872"/>
      <c r="AR2" s="872"/>
      <c r="AS2" s="872"/>
      <c r="AT2" s="872"/>
      <c r="AU2" s="872"/>
      <c r="AV2" s="872"/>
      <c r="AW2" s="2"/>
    </row>
    <row r="3" spans="1:49" x14ac:dyDescent="0.15">
      <c r="A3" s="873" t="s">
        <v>8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  <c r="Y3" s="873"/>
      <c r="Z3" s="873"/>
      <c r="AA3" s="873"/>
      <c r="AB3" s="873"/>
      <c r="AC3" s="873"/>
      <c r="AD3" s="873"/>
      <c r="AE3" s="873"/>
      <c r="AF3" s="873"/>
      <c r="AG3" s="873"/>
      <c r="AH3" s="873"/>
      <c r="AI3" s="873"/>
      <c r="AJ3" s="873"/>
      <c r="AK3" s="873"/>
      <c r="AL3" s="873"/>
      <c r="AM3" s="873"/>
      <c r="AN3" s="873"/>
      <c r="AO3" s="873"/>
      <c r="AP3" s="873"/>
      <c r="AQ3" s="873"/>
      <c r="AR3" s="873"/>
      <c r="AS3" s="873"/>
      <c r="AT3" s="873"/>
      <c r="AU3" s="873"/>
      <c r="AV3" s="873"/>
    </row>
    <row r="4" spans="1:49" x14ac:dyDescent="0.15">
      <c r="A4" s="873"/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3"/>
      <c r="O4" s="873"/>
      <c r="P4" s="873"/>
      <c r="Q4" s="873"/>
      <c r="R4" s="873"/>
      <c r="S4" s="873"/>
      <c r="T4" s="873"/>
      <c r="U4" s="873"/>
      <c r="V4" s="873"/>
      <c r="W4" s="873"/>
      <c r="X4" s="873"/>
      <c r="Y4" s="873"/>
      <c r="Z4" s="873"/>
      <c r="AA4" s="873"/>
      <c r="AB4" s="873"/>
      <c r="AC4" s="873"/>
      <c r="AD4" s="873"/>
      <c r="AE4" s="873"/>
      <c r="AF4" s="873"/>
      <c r="AG4" s="873"/>
      <c r="AH4" s="873"/>
      <c r="AI4" s="873"/>
      <c r="AJ4" s="873"/>
      <c r="AK4" s="873"/>
      <c r="AL4" s="873"/>
      <c r="AM4" s="873"/>
      <c r="AN4" s="873"/>
      <c r="AO4" s="873"/>
      <c r="AP4" s="873"/>
      <c r="AQ4" s="873"/>
      <c r="AR4" s="873"/>
      <c r="AS4" s="873"/>
      <c r="AT4" s="873"/>
      <c r="AU4" s="873"/>
      <c r="AV4" s="873"/>
    </row>
    <row r="5" spans="1:49" ht="13.5" customHeight="1" x14ac:dyDescent="0.15">
      <c r="A5" s="874" t="s">
        <v>0</v>
      </c>
      <c r="B5" s="874"/>
      <c r="C5" s="874"/>
      <c r="D5" s="874"/>
      <c r="E5" s="874" t="s">
        <v>25</v>
      </c>
      <c r="F5" s="874"/>
      <c r="G5" s="874"/>
      <c r="H5" s="874"/>
      <c r="I5" s="875" t="s">
        <v>19</v>
      </c>
      <c r="J5" s="876"/>
      <c r="K5" s="876"/>
      <c r="L5" s="877"/>
      <c r="M5" s="874" t="s">
        <v>2</v>
      </c>
      <c r="N5" s="874"/>
      <c r="O5" s="874"/>
      <c r="P5" s="874"/>
      <c r="Q5" s="874" t="s">
        <v>3</v>
      </c>
      <c r="R5" s="874"/>
      <c r="S5" s="874"/>
      <c r="T5" s="874"/>
      <c r="U5" s="878" t="s">
        <v>20</v>
      </c>
      <c r="V5" s="878"/>
      <c r="W5" s="878"/>
      <c r="X5" s="878"/>
      <c r="Y5" s="878" t="s">
        <v>21</v>
      </c>
      <c r="Z5" s="878"/>
      <c r="AA5" s="878"/>
      <c r="AB5" s="878"/>
      <c r="AC5" s="878" t="s">
        <v>22</v>
      </c>
      <c r="AD5" s="878"/>
      <c r="AE5" s="878"/>
      <c r="AF5" s="878"/>
      <c r="AG5" s="855" t="s">
        <v>18</v>
      </c>
      <c r="AH5" s="856"/>
      <c r="AI5" s="856"/>
      <c r="AJ5" s="857"/>
      <c r="AK5" s="861" t="s">
        <v>23</v>
      </c>
      <c r="AL5" s="862"/>
      <c r="AM5" s="862"/>
      <c r="AN5" s="862"/>
      <c r="AO5" s="862"/>
      <c r="AP5" s="863"/>
      <c r="AQ5" s="861" t="s">
        <v>24</v>
      </c>
      <c r="AR5" s="862"/>
      <c r="AS5" s="862"/>
      <c r="AT5" s="862"/>
      <c r="AU5" s="862"/>
      <c r="AV5" s="863"/>
    </row>
    <row r="6" spans="1:49" ht="18.75" customHeight="1" thickBot="1" x14ac:dyDescent="0.2">
      <c r="A6" s="867"/>
      <c r="B6" s="867"/>
      <c r="C6" s="867"/>
      <c r="D6" s="867"/>
      <c r="E6" s="867"/>
      <c r="F6" s="867"/>
      <c r="G6" s="867"/>
      <c r="H6" s="867"/>
      <c r="I6" s="867" t="s">
        <v>7</v>
      </c>
      <c r="J6" s="867"/>
      <c r="K6" s="867"/>
      <c r="L6" s="867"/>
      <c r="M6" s="867"/>
      <c r="N6" s="867"/>
      <c r="O6" s="867"/>
      <c r="P6" s="867"/>
      <c r="Q6" s="867"/>
      <c r="R6" s="867"/>
      <c r="S6" s="867"/>
      <c r="T6" s="867"/>
      <c r="U6" s="867" t="s">
        <v>4</v>
      </c>
      <c r="V6" s="867"/>
      <c r="W6" s="867"/>
      <c r="X6" s="867"/>
      <c r="Y6" s="867" t="s">
        <v>6</v>
      </c>
      <c r="Z6" s="867"/>
      <c r="AA6" s="867"/>
      <c r="AB6" s="867"/>
      <c r="AC6" s="867" t="s">
        <v>5</v>
      </c>
      <c r="AD6" s="867"/>
      <c r="AE6" s="867"/>
      <c r="AF6" s="867"/>
      <c r="AG6" s="858"/>
      <c r="AH6" s="859"/>
      <c r="AI6" s="859"/>
      <c r="AJ6" s="860"/>
      <c r="AK6" s="864"/>
      <c r="AL6" s="865"/>
      <c r="AM6" s="865"/>
      <c r="AN6" s="865"/>
      <c r="AO6" s="865"/>
      <c r="AP6" s="866"/>
      <c r="AQ6" s="864"/>
      <c r="AR6" s="865"/>
      <c r="AS6" s="865"/>
      <c r="AT6" s="865"/>
      <c r="AU6" s="865"/>
      <c r="AV6" s="866"/>
    </row>
    <row r="7" spans="1:49" ht="18.75" customHeight="1" thickTop="1" x14ac:dyDescent="0.15">
      <c r="A7" s="888" t="s">
        <v>9</v>
      </c>
      <c r="B7" s="888"/>
      <c r="C7" s="888"/>
      <c r="D7" s="888"/>
      <c r="E7" s="888" t="s">
        <v>14</v>
      </c>
      <c r="F7" s="888"/>
      <c r="G7" s="888"/>
      <c r="H7" s="888"/>
      <c r="I7" s="888">
        <v>625</v>
      </c>
      <c r="J7" s="888"/>
      <c r="K7" s="888"/>
      <c r="L7" s="888"/>
      <c r="M7" s="888">
        <v>300</v>
      </c>
      <c r="N7" s="888"/>
      <c r="O7" s="888"/>
      <c r="P7" s="888"/>
      <c r="Q7" s="889">
        <v>820</v>
      </c>
      <c r="R7" s="889"/>
      <c r="S7" s="889"/>
      <c r="T7" s="889"/>
      <c r="U7" s="888">
        <v>12</v>
      </c>
      <c r="V7" s="888"/>
      <c r="W7" s="888"/>
      <c r="X7" s="888"/>
      <c r="Y7" s="888">
        <v>23</v>
      </c>
      <c r="Z7" s="888"/>
      <c r="AA7" s="888"/>
      <c r="AB7" s="888"/>
      <c r="AC7" s="888">
        <v>46</v>
      </c>
      <c r="AD7" s="888"/>
      <c r="AE7" s="888"/>
      <c r="AF7" s="888"/>
      <c r="AG7" s="908" t="s">
        <v>54</v>
      </c>
      <c r="AH7" s="909"/>
      <c r="AI7" s="909"/>
      <c r="AJ7" s="910"/>
      <c r="AK7" s="917">
        <f t="shared" ref="AK7:AK26" si="0">(I7+U7+Y7+AC7)+ROUND((I7+U7+Y7+AC7)*8.3%,0)+(M7+Q7)</f>
        <v>1885</v>
      </c>
      <c r="AL7" s="900"/>
      <c r="AM7" s="900"/>
      <c r="AN7" s="900"/>
      <c r="AO7" s="900"/>
      <c r="AP7" s="901"/>
      <c r="AQ7" s="918">
        <f t="shared" ref="AQ7:AQ9" si="1">(AK7-Q7-M7)*2+(Q7+M7)</f>
        <v>2650</v>
      </c>
      <c r="AR7" s="919"/>
      <c r="AS7" s="919"/>
      <c r="AT7" s="919"/>
      <c r="AU7" s="919"/>
      <c r="AV7" s="920"/>
    </row>
    <row r="8" spans="1:49" ht="18.75" customHeight="1" x14ac:dyDescent="0.15">
      <c r="A8" s="882"/>
      <c r="B8" s="883"/>
      <c r="C8" s="883"/>
      <c r="D8" s="884"/>
      <c r="E8" s="882" t="s">
        <v>15</v>
      </c>
      <c r="F8" s="883"/>
      <c r="G8" s="883"/>
      <c r="H8" s="884"/>
      <c r="I8" s="882">
        <v>625</v>
      </c>
      <c r="J8" s="883"/>
      <c r="K8" s="883"/>
      <c r="L8" s="884"/>
      <c r="M8" s="882">
        <v>390</v>
      </c>
      <c r="N8" s="883"/>
      <c r="O8" s="883"/>
      <c r="P8" s="884"/>
      <c r="Q8" s="885">
        <v>820</v>
      </c>
      <c r="R8" s="886"/>
      <c r="S8" s="886"/>
      <c r="T8" s="887"/>
      <c r="U8" s="882">
        <v>12</v>
      </c>
      <c r="V8" s="883"/>
      <c r="W8" s="883"/>
      <c r="X8" s="884"/>
      <c r="Y8" s="882">
        <v>23</v>
      </c>
      <c r="Z8" s="883"/>
      <c r="AA8" s="883"/>
      <c r="AB8" s="884"/>
      <c r="AC8" s="882">
        <v>46</v>
      </c>
      <c r="AD8" s="883"/>
      <c r="AE8" s="883"/>
      <c r="AF8" s="884"/>
      <c r="AG8" s="911"/>
      <c r="AH8" s="912"/>
      <c r="AI8" s="912"/>
      <c r="AJ8" s="913"/>
      <c r="AK8" s="892">
        <f t="shared" si="0"/>
        <v>1975</v>
      </c>
      <c r="AL8" s="883"/>
      <c r="AM8" s="883"/>
      <c r="AN8" s="883"/>
      <c r="AO8" s="883"/>
      <c r="AP8" s="884"/>
      <c r="AQ8" s="885">
        <f t="shared" si="1"/>
        <v>2740</v>
      </c>
      <c r="AR8" s="886"/>
      <c r="AS8" s="886"/>
      <c r="AT8" s="886"/>
      <c r="AU8" s="886"/>
      <c r="AV8" s="887"/>
    </row>
    <row r="9" spans="1:49" ht="18.75" customHeight="1" x14ac:dyDescent="0.15">
      <c r="A9" s="882"/>
      <c r="B9" s="883"/>
      <c r="C9" s="883"/>
      <c r="D9" s="884"/>
      <c r="E9" s="882" t="s">
        <v>16</v>
      </c>
      <c r="F9" s="883"/>
      <c r="G9" s="883"/>
      <c r="H9" s="884"/>
      <c r="I9" s="882">
        <v>625</v>
      </c>
      <c r="J9" s="883"/>
      <c r="K9" s="883"/>
      <c r="L9" s="884"/>
      <c r="M9" s="882">
        <v>650</v>
      </c>
      <c r="N9" s="883"/>
      <c r="O9" s="883"/>
      <c r="P9" s="884"/>
      <c r="Q9" s="885">
        <v>1310</v>
      </c>
      <c r="R9" s="886"/>
      <c r="S9" s="886"/>
      <c r="T9" s="887"/>
      <c r="U9" s="882">
        <v>12</v>
      </c>
      <c r="V9" s="883"/>
      <c r="W9" s="883"/>
      <c r="X9" s="884"/>
      <c r="Y9" s="882">
        <v>23</v>
      </c>
      <c r="Z9" s="883"/>
      <c r="AA9" s="883"/>
      <c r="AB9" s="884"/>
      <c r="AC9" s="882">
        <v>46</v>
      </c>
      <c r="AD9" s="883"/>
      <c r="AE9" s="883"/>
      <c r="AF9" s="884"/>
      <c r="AG9" s="911"/>
      <c r="AH9" s="912"/>
      <c r="AI9" s="912"/>
      <c r="AJ9" s="913"/>
      <c r="AK9" s="892">
        <f t="shared" si="0"/>
        <v>2725</v>
      </c>
      <c r="AL9" s="883"/>
      <c r="AM9" s="883"/>
      <c r="AN9" s="883"/>
      <c r="AO9" s="883"/>
      <c r="AP9" s="884"/>
      <c r="AQ9" s="885">
        <f t="shared" si="1"/>
        <v>3490</v>
      </c>
      <c r="AR9" s="886"/>
      <c r="AS9" s="886"/>
      <c r="AT9" s="886"/>
      <c r="AU9" s="886"/>
      <c r="AV9" s="887"/>
    </row>
    <row r="10" spans="1:49" ht="18.75" customHeight="1" thickBot="1" x14ac:dyDescent="0.2">
      <c r="A10" s="893"/>
      <c r="B10" s="894"/>
      <c r="C10" s="894"/>
      <c r="D10" s="895"/>
      <c r="E10" s="893" t="s">
        <v>17</v>
      </c>
      <c r="F10" s="894"/>
      <c r="G10" s="894"/>
      <c r="H10" s="895"/>
      <c r="I10" s="893">
        <v>625</v>
      </c>
      <c r="J10" s="894"/>
      <c r="K10" s="894"/>
      <c r="L10" s="895"/>
      <c r="M10" s="896">
        <v>1380</v>
      </c>
      <c r="N10" s="897"/>
      <c r="O10" s="897"/>
      <c r="P10" s="898"/>
      <c r="Q10" s="896">
        <v>1970</v>
      </c>
      <c r="R10" s="897"/>
      <c r="S10" s="897"/>
      <c r="T10" s="898"/>
      <c r="U10" s="893">
        <v>12</v>
      </c>
      <c r="V10" s="894"/>
      <c r="W10" s="894"/>
      <c r="X10" s="895"/>
      <c r="Y10" s="893">
        <v>23</v>
      </c>
      <c r="Z10" s="894"/>
      <c r="AA10" s="894"/>
      <c r="AB10" s="895"/>
      <c r="AC10" s="893">
        <v>46</v>
      </c>
      <c r="AD10" s="894"/>
      <c r="AE10" s="894"/>
      <c r="AF10" s="895"/>
      <c r="AG10" s="914"/>
      <c r="AH10" s="915"/>
      <c r="AI10" s="915"/>
      <c r="AJ10" s="916"/>
      <c r="AK10" s="957">
        <f t="shared" si="0"/>
        <v>4115</v>
      </c>
      <c r="AL10" s="906"/>
      <c r="AM10" s="906"/>
      <c r="AN10" s="906"/>
      <c r="AO10" s="906"/>
      <c r="AP10" s="907"/>
      <c r="AQ10" s="958">
        <f>(AK10-Q10-M10)*2+(Q10+M10)</f>
        <v>4880</v>
      </c>
      <c r="AR10" s="959"/>
      <c r="AS10" s="959"/>
      <c r="AT10" s="959"/>
      <c r="AU10" s="959"/>
      <c r="AV10" s="960"/>
    </row>
    <row r="11" spans="1:49" ht="18.75" customHeight="1" thickTop="1" x14ac:dyDescent="0.15">
      <c r="A11" s="890" t="s">
        <v>10</v>
      </c>
      <c r="B11" s="890"/>
      <c r="C11" s="890"/>
      <c r="D11" s="890"/>
      <c r="E11" s="890" t="s">
        <v>14</v>
      </c>
      <c r="F11" s="890"/>
      <c r="G11" s="890"/>
      <c r="H11" s="890"/>
      <c r="I11" s="890">
        <v>691</v>
      </c>
      <c r="J11" s="890"/>
      <c r="K11" s="890"/>
      <c r="L11" s="890"/>
      <c r="M11" s="890">
        <v>300</v>
      </c>
      <c r="N11" s="890"/>
      <c r="O11" s="890"/>
      <c r="P11" s="890"/>
      <c r="Q11" s="891">
        <v>820</v>
      </c>
      <c r="R11" s="891"/>
      <c r="S11" s="891"/>
      <c r="T11" s="891"/>
      <c r="U11" s="890">
        <v>12</v>
      </c>
      <c r="V11" s="890"/>
      <c r="W11" s="890"/>
      <c r="X11" s="890"/>
      <c r="Y11" s="890">
        <v>23</v>
      </c>
      <c r="Z11" s="890"/>
      <c r="AA11" s="890"/>
      <c r="AB11" s="890"/>
      <c r="AC11" s="890">
        <v>46</v>
      </c>
      <c r="AD11" s="890"/>
      <c r="AE11" s="890"/>
      <c r="AF11" s="890"/>
      <c r="AG11" s="908" t="s">
        <v>54</v>
      </c>
      <c r="AH11" s="909"/>
      <c r="AI11" s="909"/>
      <c r="AJ11" s="910"/>
      <c r="AK11" s="917">
        <f t="shared" si="0"/>
        <v>1956</v>
      </c>
      <c r="AL11" s="900"/>
      <c r="AM11" s="900"/>
      <c r="AN11" s="900"/>
      <c r="AO11" s="900"/>
      <c r="AP11" s="901"/>
      <c r="AQ11" s="922">
        <f t="shared" ref="AQ11:AQ13" si="2">(AK11-Q11-M11)*2+(Q11+M11)</f>
        <v>2792</v>
      </c>
      <c r="AR11" s="923"/>
      <c r="AS11" s="923"/>
      <c r="AT11" s="923"/>
      <c r="AU11" s="923"/>
      <c r="AV11" s="924"/>
    </row>
    <row r="12" spans="1:49" ht="18.75" customHeight="1" x14ac:dyDescent="0.15">
      <c r="A12" s="882"/>
      <c r="B12" s="883"/>
      <c r="C12" s="883"/>
      <c r="D12" s="884"/>
      <c r="E12" s="882" t="s">
        <v>15</v>
      </c>
      <c r="F12" s="883"/>
      <c r="G12" s="883"/>
      <c r="H12" s="884"/>
      <c r="I12" s="882">
        <v>691</v>
      </c>
      <c r="J12" s="883"/>
      <c r="K12" s="883"/>
      <c r="L12" s="884"/>
      <c r="M12" s="882">
        <v>390</v>
      </c>
      <c r="N12" s="883"/>
      <c r="O12" s="883"/>
      <c r="P12" s="884"/>
      <c r="Q12" s="885">
        <v>820</v>
      </c>
      <c r="R12" s="886"/>
      <c r="S12" s="886"/>
      <c r="T12" s="887"/>
      <c r="U12" s="882">
        <v>12</v>
      </c>
      <c r="V12" s="883"/>
      <c r="W12" s="883"/>
      <c r="X12" s="884"/>
      <c r="Y12" s="882">
        <v>23</v>
      </c>
      <c r="Z12" s="883"/>
      <c r="AA12" s="883"/>
      <c r="AB12" s="884"/>
      <c r="AC12" s="882">
        <v>46</v>
      </c>
      <c r="AD12" s="883"/>
      <c r="AE12" s="883"/>
      <c r="AF12" s="884"/>
      <c r="AG12" s="911"/>
      <c r="AH12" s="912"/>
      <c r="AI12" s="912"/>
      <c r="AJ12" s="913"/>
      <c r="AK12" s="892">
        <f t="shared" si="0"/>
        <v>2046</v>
      </c>
      <c r="AL12" s="883"/>
      <c r="AM12" s="883"/>
      <c r="AN12" s="883"/>
      <c r="AO12" s="883"/>
      <c r="AP12" s="884"/>
      <c r="AQ12" s="885">
        <f t="shared" si="2"/>
        <v>2882</v>
      </c>
      <c r="AR12" s="886"/>
      <c r="AS12" s="886"/>
      <c r="AT12" s="886"/>
      <c r="AU12" s="886"/>
      <c r="AV12" s="887"/>
    </row>
    <row r="13" spans="1:49" ht="18.75" customHeight="1" x14ac:dyDescent="0.15">
      <c r="A13" s="882"/>
      <c r="B13" s="883"/>
      <c r="C13" s="883"/>
      <c r="D13" s="884"/>
      <c r="E13" s="882" t="s">
        <v>16</v>
      </c>
      <c r="F13" s="883"/>
      <c r="G13" s="883"/>
      <c r="H13" s="884"/>
      <c r="I13" s="882">
        <v>691</v>
      </c>
      <c r="J13" s="883"/>
      <c r="K13" s="883"/>
      <c r="L13" s="884"/>
      <c r="M13" s="882">
        <v>650</v>
      </c>
      <c r="N13" s="883"/>
      <c r="O13" s="883"/>
      <c r="P13" s="884"/>
      <c r="Q13" s="885">
        <v>1310</v>
      </c>
      <c r="R13" s="886"/>
      <c r="S13" s="886"/>
      <c r="T13" s="887"/>
      <c r="U13" s="882">
        <v>12</v>
      </c>
      <c r="V13" s="883"/>
      <c r="W13" s="883"/>
      <c r="X13" s="884"/>
      <c r="Y13" s="882">
        <v>23</v>
      </c>
      <c r="Z13" s="883"/>
      <c r="AA13" s="883"/>
      <c r="AB13" s="884"/>
      <c r="AC13" s="882">
        <v>46</v>
      </c>
      <c r="AD13" s="883"/>
      <c r="AE13" s="883"/>
      <c r="AF13" s="884"/>
      <c r="AG13" s="911"/>
      <c r="AH13" s="912"/>
      <c r="AI13" s="912"/>
      <c r="AJ13" s="913"/>
      <c r="AK13" s="892">
        <f t="shared" si="0"/>
        <v>2796</v>
      </c>
      <c r="AL13" s="883"/>
      <c r="AM13" s="883"/>
      <c r="AN13" s="883"/>
      <c r="AO13" s="883"/>
      <c r="AP13" s="884"/>
      <c r="AQ13" s="885">
        <f t="shared" si="2"/>
        <v>3632</v>
      </c>
      <c r="AR13" s="886"/>
      <c r="AS13" s="886"/>
      <c r="AT13" s="886"/>
      <c r="AU13" s="886"/>
      <c r="AV13" s="887"/>
    </row>
    <row r="14" spans="1:49" ht="18.75" customHeight="1" thickBot="1" x14ac:dyDescent="0.2">
      <c r="A14" s="893"/>
      <c r="B14" s="894"/>
      <c r="C14" s="894"/>
      <c r="D14" s="895"/>
      <c r="E14" s="893" t="s">
        <v>17</v>
      </c>
      <c r="F14" s="894"/>
      <c r="G14" s="894"/>
      <c r="H14" s="895"/>
      <c r="I14" s="893">
        <v>691</v>
      </c>
      <c r="J14" s="894"/>
      <c r="K14" s="894"/>
      <c r="L14" s="895"/>
      <c r="M14" s="896">
        <v>1380</v>
      </c>
      <c r="N14" s="897"/>
      <c r="O14" s="897"/>
      <c r="P14" s="898"/>
      <c r="Q14" s="896">
        <v>1970</v>
      </c>
      <c r="R14" s="897"/>
      <c r="S14" s="897"/>
      <c r="T14" s="898"/>
      <c r="U14" s="893">
        <v>12</v>
      </c>
      <c r="V14" s="894"/>
      <c r="W14" s="894"/>
      <c r="X14" s="895"/>
      <c r="Y14" s="893">
        <v>23</v>
      </c>
      <c r="Z14" s="894"/>
      <c r="AA14" s="894"/>
      <c r="AB14" s="895"/>
      <c r="AC14" s="893">
        <v>46</v>
      </c>
      <c r="AD14" s="894"/>
      <c r="AE14" s="894"/>
      <c r="AF14" s="895"/>
      <c r="AG14" s="914"/>
      <c r="AH14" s="915"/>
      <c r="AI14" s="915"/>
      <c r="AJ14" s="916"/>
      <c r="AK14" s="957">
        <f t="shared" si="0"/>
        <v>4186</v>
      </c>
      <c r="AL14" s="906"/>
      <c r="AM14" s="906"/>
      <c r="AN14" s="906"/>
      <c r="AO14" s="906"/>
      <c r="AP14" s="907"/>
      <c r="AQ14" s="928">
        <f>(AK14-Q14-M14)*2+(Q14+M14)</f>
        <v>5022</v>
      </c>
      <c r="AR14" s="929"/>
      <c r="AS14" s="929"/>
      <c r="AT14" s="929"/>
      <c r="AU14" s="929"/>
      <c r="AV14" s="930"/>
    </row>
    <row r="15" spans="1:49" ht="18.75" customHeight="1" thickTop="1" x14ac:dyDescent="0.15">
      <c r="A15" s="890" t="s">
        <v>11</v>
      </c>
      <c r="B15" s="890"/>
      <c r="C15" s="890"/>
      <c r="D15" s="890"/>
      <c r="E15" s="890" t="s">
        <v>14</v>
      </c>
      <c r="F15" s="890"/>
      <c r="G15" s="890"/>
      <c r="H15" s="890"/>
      <c r="I15" s="890">
        <v>762</v>
      </c>
      <c r="J15" s="890"/>
      <c r="K15" s="890"/>
      <c r="L15" s="890"/>
      <c r="M15" s="890">
        <v>300</v>
      </c>
      <c r="N15" s="890"/>
      <c r="O15" s="890"/>
      <c r="P15" s="890"/>
      <c r="Q15" s="891">
        <v>820</v>
      </c>
      <c r="R15" s="891"/>
      <c r="S15" s="891"/>
      <c r="T15" s="891"/>
      <c r="U15" s="890">
        <v>12</v>
      </c>
      <c r="V15" s="890"/>
      <c r="W15" s="890"/>
      <c r="X15" s="890"/>
      <c r="Y15" s="890">
        <v>23</v>
      </c>
      <c r="Z15" s="890"/>
      <c r="AA15" s="890"/>
      <c r="AB15" s="890"/>
      <c r="AC15" s="890">
        <v>46</v>
      </c>
      <c r="AD15" s="890"/>
      <c r="AE15" s="890"/>
      <c r="AF15" s="890"/>
      <c r="AG15" s="908" t="s">
        <v>54</v>
      </c>
      <c r="AH15" s="909"/>
      <c r="AI15" s="909"/>
      <c r="AJ15" s="910"/>
      <c r="AK15" s="921">
        <f t="shared" si="0"/>
        <v>2033</v>
      </c>
      <c r="AL15" s="903"/>
      <c r="AM15" s="903"/>
      <c r="AN15" s="903"/>
      <c r="AO15" s="903"/>
      <c r="AP15" s="904"/>
      <c r="AQ15" s="922">
        <f t="shared" ref="AQ15:AQ26" si="3">(AK15-Q15-M15)*2+(Q15+M15)</f>
        <v>2946</v>
      </c>
      <c r="AR15" s="923"/>
      <c r="AS15" s="923"/>
      <c r="AT15" s="923"/>
      <c r="AU15" s="923"/>
      <c r="AV15" s="924"/>
    </row>
    <row r="16" spans="1:49" ht="18.75" customHeight="1" x14ac:dyDescent="0.15">
      <c r="A16" s="882"/>
      <c r="B16" s="883"/>
      <c r="C16" s="883"/>
      <c r="D16" s="884"/>
      <c r="E16" s="882" t="s">
        <v>15</v>
      </c>
      <c r="F16" s="883"/>
      <c r="G16" s="883"/>
      <c r="H16" s="884"/>
      <c r="I16" s="882">
        <v>762</v>
      </c>
      <c r="J16" s="883"/>
      <c r="K16" s="883"/>
      <c r="L16" s="884"/>
      <c r="M16" s="882">
        <v>390</v>
      </c>
      <c r="N16" s="883"/>
      <c r="O16" s="883"/>
      <c r="P16" s="884"/>
      <c r="Q16" s="885">
        <v>820</v>
      </c>
      <c r="R16" s="886"/>
      <c r="S16" s="886"/>
      <c r="T16" s="887"/>
      <c r="U16" s="882">
        <v>12</v>
      </c>
      <c r="V16" s="883"/>
      <c r="W16" s="883"/>
      <c r="X16" s="884"/>
      <c r="Y16" s="882">
        <v>23</v>
      </c>
      <c r="Z16" s="883"/>
      <c r="AA16" s="883"/>
      <c r="AB16" s="884"/>
      <c r="AC16" s="882">
        <v>46</v>
      </c>
      <c r="AD16" s="883"/>
      <c r="AE16" s="883"/>
      <c r="AF16" s="884"/>
      <c r="AG16" s="911"/>
      <c r="AH16" s="912"/>
      <c r="AI16" s="912"/>
      <c r="AJ16" s="913"/>
      <c r="AK16" s="892">
        <f t="shared" si="0"/>
        <v>2123</v>
      </c>
      <c r="AL16" s="883"/>
      <c r="AM16" s="883"/>
      <c r="AN16" s="883"/>
      <c r="AO16" s="883"/>
      <c r="AP16" s="884"/>
      <c r="AQ16" s="885">
        <f t="shared" si="3"/>
        <v>3036</v>
      </c>
      <c r="AR16" s="886"/>
      <c r="AS16" s="886"/>
      <c r="AT16" s="886"/>
      <c r="AU16" s="886"/>
      <c r="AV16" s="887"/>
    </row>
    <row r="17" spans="1:54" ht="18.75" customHeight="1" x14ac:dyDescent="0.15">
      <c r="A17" s="882"/>
      <c r="B17" s="883"/>
      <c r="C17" s="883"/>
      <c r="D17" s="884"/>
      <c r="E17" s="882" t="s">
        <v>16</v>
      </c>
      <c r="F17" s="883"/>
      <c r="G17" s="883"/>
      <c r="H17" s="884"/>
      <c r="I17" s="882">
        <v>762</v>
      </c>
      <c r="J17" s="883"/>
      <c r="K17" s="883"/>
      <c r="L17" s="884"/>
      <c r="M17" s="882">
        <v>650</v>
      </c>
      <c r="N17" s="883"/>
      <c r="O17" s="883"/>
      <c r="P17" s="884"/>
      <c r="Q17" s="885">
        <v>1310</v>
      </c>
      <c r="R17" s="886"/>
      <c r="S17" s="886"/>
      <c r="T17" s="887"/>
      <c r="U17" s="882">
        <v>12</v>
      </c>
      <c r="V17" s="883"/>
      <c r="W17" s="883"/>
      <c r="X17" s="884"/>
      <c r="Y17" s="882">
        <v>23</v>
      </c>
      <c r="Z17" s="883"/>
      <c r="AA17" s="883"/>
      <c r="AB17" s="884"/>
      <c r="AC17" s="882">
        <v>46</v>
      </c>
      <c r="AD17" s="883"/>
      <c r="AE17" s="883"/>
      <c r="AF17" s="884"/>
      <c r="AG17" s="911"/>
      <c r="AH17" s="912"/>
      <c r="AI17" s="912"/>
      <c r="AJ17" s="913"/>
      <c r="AK17" s="892">
        <f t="shared" si="0"/>
        <v>2873</v>
      </c>
      <c r="AL17" s="883"/>
      <c r="AM17" s="883"/>
      <c r="AN17" s="883"/>
      <c r="AO17" s="883"/>
      <c r="AP17" s="884"/>
      <c r="AQ17" s="885">
        <f t="shared" si="3"/>
        <v>3786</v>
      </c>
      <c r="AR17" s="886"/>
      <c r="AS17" s="886"/>
      <c r="AT17" s="886"/>
      <c r="AU17" s="886"/>
      <c r="AV17" s="887"/>
    </row>
    <row r="18" spans="1:54" ht="18.75" customHeight="1" thickBot="1" x14ac:dyDescent="0.2">
      <c r="A18" s="893"/>
      <c r="B18" s="894"/>
      <c r="C18" s="894"/>
      <c r="D18" s="895"/>
      <c r="E18" s="893" t="s">
        <v>17</v>
      </c>
      <c r="F18" s="894"/>
      <c r="G18" s="894"/>
      <c r="H18" s="895"/>
      <c r="I18" s="893">
        <v>762</v>
      </c>
      <c r="J18" s="894"/>
      <c r="K18" s="894"/>
      <c r="L18" s="895"/>
      <c r="M18" s="896">
        <v>1380</v>
      </c>
      <c r="N18" s="897"/>
      <c r="O18" s="897"/>
      <c r="P18" s="898"/>
      <c r="Q18" s="896">
        <v>1970</v>
      </c>
      <c r="R18" s="897"/>
      <c r="S18" s="897"/>
      <c r="T18" s="898"/>
      <c r="U18" s="893">
        <v>12</v>
      </c>
      <c r="V18" s="894"/>
      <c r="W18" s="894"/>
      <c r="X18" s="895"/>
      <c r="Y18" s="893">
        <v>23</v>
      </c>
      <c r="Z18" s="894"/>
      <c r="AA18" s="894"/>
      <c r="AB18" s="895"/>
      <c r="AC18" s="893">
        <v>46</v>
      </c>
      <c r="AD18" s="894"/>
      <c r="AE18" s="894"/>
      <c r="AF18" s="895"/>
      <c r="AG18" s="914"/>
      <c r="AH18" s="915"/>
      <c r="AI18" s="915"/>
      <c r="AJ18" s="916"/>
      <c r="AK18" s="925">
        <f t="shared" si="0"/>
        <v>4263</v>
      </c>
      <c r="AL18" s="926"/>
      <c r="AM18" s="926"/>
      <c r="AN18" s="926"/>
      <c r="AO18" s="926"/>
      <c r="AP18" s="927"/>
      <c r="AQ18" s="928">
        <f t="shared" si="3"/>
        <v>5176</v>
      </c>
      <c r="AR18" s="929"/>
      <c r="AS18" s="929"/>
      <c r="AT18" s="929"/>
      <c r="AU18" s="929"/>
      <c r="AV18" s="930"/>
    </row>
    <row r="19" spans="1:54" ht="18.75" customHeight="1" thickTop="1" x14ac:dyDescent="0.15">
      <c r="A19" s="890" t="s">
        <v>12</v>
      </c>
      <c r="B19" s="890"/>
      <c r="C19" s="890"/>
      <c r="D19" s="890"/>
      <c r="E19" s="890" t="s">
        <v>14</v>
      </c>
      <c r="F19" s="890"/>
      <c r="G19" s="890"/>
      <c r="H19" s="890"/>
      <c r="I19" s="890">
        <v>828</v>
      </c>
      <c r="J19" s="890"/>
      <c r="K19" s="890"/>
      <c r="L19" s="890"/>
      <c r="M19" s="890">
        <v>300</v>
      </c>
      <c r="N19" s="890"/>
      <c r="O19" s="890"/>
      <c r="P19" s="890"/>
      <c r="Q19" s="891">
        <v>820</v>
      </c>
      <c r="R19" s="891"/>
      <c r="S19" s="891"/>
      <c r="T19" s="891"/>
      <c r="U19" s="890">
        <v>12</v>
      </c>
      <c r="V19" s="890"/>
      <c r="W19" s="890"/>
      <c r="X19" s="890"/>
      <c r="Y19" s="890">
        <v>23</v>
      </c>
      <c r="Z19" s="890"/>
      <c r="AA19" s="890"/>
      <c r="AB19" s="890"/>
      <c r="AC19" s="890">
        <v>46</v>
      </c>
      <c r="AD19" s="890"/>
      <c r="AE19" s="890"/>
      <c r="AF19" s="890"/>
      <c r="AG19" s="908" t="s">
        <v>54</v>
      </c>
      <c r="AH19" s="909"/>
      <c r="AI19" s="909"/>
      <c r="AJ19" s="910"/>
      <c r="AK19" s="921">
        <f t="shared" si="0"/>
        <v>2104</v>
      </c>
      <c r="AL19" s="903"/>
      <c r="AM19" s="903"/>
      <c r="AN19" s="903"/>
      <c r="AO19" s="903"/>
      <c r="AP19" s="904"/>
      <c r="AQ19" s="922">
        <f t="shared" si="3"/>
        <v>3088</v>
      </c>
      <c r="AR19" s="923"/>
      <c r="AS19" s="923"/>
      <c r="AT19" s="923"/>
      <c r="AU19" s="923"/>
      <c r="AV19" s="924"/>
    </row>
    <row r="20" spans="1:54" ht="18.75" customHeight="1" x14ac:dyDescent="0.15">
      <c r="A20" s="882"/>
      <c r="B20" s="883"/>
      <c r="C20" s="883"/>
      <c r="D20" s="884"/>
      <c r="E20" s="882" t="s">
        <v>15</v>
      </c>
      <c r="F20" s="883"/>
      <c r="G20" s="883"/>
      <c r="H20" s="884"/>
      <c r="I20" s="882">
        <v>828</v>
      </c>
      <c r="J20" s="883"/>
      <c r="K20" s="883"/>
      <c r="L20" s="884"/>
      <c r="M20" s="882">
        <v>390</v>
      </c>
      <c r="N20" s="883"/>
      <c r="O20" s="883"/>
      <c r="P20" s="884"/>
      <c r="Q20" s="885">
        <v>820</v>
      </c>
      <c r="R20" s="886"/>
      <c r="S20" s="886"/>
      <c r="T20" s="887"/>
      <c r="U20" s="882">
        <v>12</v>
      </c>
      <c r="V20" s="883"/>
      <c r="W20" s="883"/>
      <c r="X20" s="884"/>
      <c r="Y20" s="882">
        <v>23</v>
      </c>
      <c r="Z20" s="883"/>
      <c r="AA20" s="883"/>
      <c r="AB20" s="884"/>
      <c r="AC20" s="882">
        <v>46</v>
      </c>
      <c r="AD20" s="883"/>
      <c r="AE20" s="883"/>
      <c r="AF20" s="884"/>
      <c r="AG20" s="911"/>
      <c r="AH20" s="912"/>
      <c r="AI20" s="912"/>
      <c r="AJ20" s="913"/>
      <c r="AK20" s="892">
        <f t="shared" si="0"/>
        <v>2194</v>
      </c>
      <c r="AL20" s="883"/>
      <c r="AM20" s="883"/>
      <c r="AN20" s="883"/>
      <c r="AO20" s="883"/>
      <c r="AP20" s="884"/>
      <c r="AQ20" s="885">
        <f t="shared" si="3"/>
        <v>3178</v>
      </c>
      <c r="AR20" s="886"/>
      <c r="AS20" s="886"/>
      <c r="AT20" s="886"/>
      <c r="AU20" s="886"/>
      <c r="AV20" s="887"/>
    </row>
    <row r="21" spans="1:54" ht="18.75" customHeight="1" x14ac:dyDescent="0.15">
      <c r="A21" s="882"/>
      <c r="B21" s="883"/>
      <c r="C21" s="883"/>
      <c r="D21" s="884"/>
      <c r="E21" s="882" t="s">
        <v>16</v>
      </c>
      <c r="F21" s="883"/>
      <c r="G21" s="883"/>
      <c r="H21" s="884"/>
      <c r="I21" s="882">
        <v>828</v>
      </c>
      <c r="J21" s="883"/>
      <c r="K21" s="883"/>
      <c r="L21" s="884"/>
      <c r="M21" s="882">
        <v>650</v>
      </c>
      <c r="N21" s="883"/>
      <c r="O21" s="883"/>
      <c r="P21" s="884"/>
      <c r="Q21" s="885">
        <v>1310</v>
      </c>
      <c r="R21" s="886"/>
      <c r="S21" s="886"/>
      <c r="T21" s="887"/>
      <c r="U21" s="882">
        <v>12</v>
      </c>
      <c r="V21" s="883"/>
      <c r="W21" s="883"/>
      <c r="X21" s="884"/>
      <c r="Y21" s="882">
        <v>23</v>
      </c>
      <c r="Z21" s="883"/>
      <c r="AA21" s="883"/>
      <c r="AB21" s="884"/>
      <c r="AC21" s="882">
        <v>46</v>
      </c>
      <c r="AD21" s="883"/>
      <c r="AE21" s="883"/>
      <c r="AF21" s="884"/>
      <c r="AG21" s="911"/>
      <c r="AH21" s="912"/>
      <c r="AI21" s="912"/>
      <c r="AJ21" s="913"/>
      <c r="AK21" s="892">
        <f t="shared" si="0"/>
        <v>2944</v>
      </c>
      <c r="AL21" s="883"/>
      <c r="AM21" s="883"/>
      <c r="AN21" s="883"/>
      <c r="AO21" s="883"/>
      <c r="AP21" s="884"/>
      <c r="AQ21" s="885">
        <f t="shared" si="3"/>
        <v>3928</v>
      </c>
      <c r="AR21" s="886"/>
      <c r="AS21" s="886"/>
      <c r="AT21" s="886"/>
      <c r="AU21" s="886"/>
      <c r="AV21" s="887"/>
    </row>
    <row r="22" spans="1:54" ht="18.75" customHeight="1" thickBot="1" x14ac:dyDescent="0.2">
      <c r="A22" s="893"/>
      <c r="B22" s="894"/>
      <c r="C22" s="894"/>
      <c r="D22" s="895"/>
      <c r="E22" s="893" t="s">
        <v>17</v>
      </c>
      <c r="F22" s="894"/>
      <c r="G22" s="894"/>
      <c r="H22" s="895"/>
      <c r="I22" s="893">
        <v>828</v>
      </c>
      <c r="J22" s="894"/>
      <c r="K22" s="894"/>
      <c r="L22" s="895"/>
      <c r="M22" s="896">
        <v>1380</v>
      </c>
      <c r="N22" s="897"/>
      <c r="O22" s="897"/>
      <c r="P22" s="898"/>
      <c r="Q22" s="896">
        <v>1970</v>
      </c>
      <c r="R22" s="897"/>
      <c r="S22" s="897"/>
      <c r="T22" s="898"/>
      <c r="U22" s="893">
        <v>12</v>
      </c>
      <c r="V22" s="894"/>
      <c r="W22" s="894"/>
      <c r="X22" s="895"/>
      <c r="Y22" s="893">
        <v>23</v>
      </c>
      <c r="Z22" s="894"/>
      <c r="AA22" s="894"/>
      <c r="AB22" s="895"/>
      <c r="AC22" s="893">
        <v>46</v>
      </c>
      <c r="AD22" s="894"/>
      <c r="AE22" s="894"/>
      <c r="AF22" s="895"/>
      <c r="AG22" s="914"/>
      <c r="AH22" s="915"/>
      <c r="AI22" s="915"/>
      <c r="AJ22" s="916"/>
      <c r="AK22" s="925">
        <f t="shared" si="0"/>
        <v>4334</v>
      </c>
      <c r="AL22" s="926"/>
      <c r="AM22" s="926"/>
      <c r="AN22" s="926"/>
      <c r="AO22" s="926"/>
      <c r="AP22" s="927"/>
      <c r="AQ22" s="928">
        <f t="shared" si="3"/>
        <v>5318</v>
      </c>
      <c r="AR22" s="929"/>
      <c r="AS22" s="929"/>
      <c r="AT22" s="929"/>
      <c r="AU22" s="929"/>
      <c r="AV22" s="930"/>
    </row>
    <row r="23" spans="1:54" ht="18.75" customHeight="1" thickTop="1" x14ac:dyDescent="0.15">
      <c r="A23" s="890" t="s">
        <v>13</v>
      </c>
      <c r="B23" s="890"/>
      <c r="C23" s="890"/>
      <c r="D23" s="890"/>
      <c r="E23" s="890" t="s">
        <v>14</v>
      </c>
      <c r="F23" s="890"/>
      <c r="G23" s="890"/>
      <c r="H23" s="890"/>
      <c r="I23" s="890">
        <v>894</v>
      </c>
      <c r="J23" s="890"/>
      <c r="K23" s="890"/>
      <c r="L23" s="890"/>
      <c r="M23" s="890">
        <v>300</v>
      </c>
      <c r="N23" s="890"/>
      <c r="O23" s="890"/>
      <c r="P23" s="890"/>
      <c r="Q23" s="891">
        <v>820</v>
      </c>
      <c r="R23" s="891"/>
      <c r="S23" s="891"/>
      <c r="T23" s="891"/>
      <c r="U23" s="890">
        <v>12</v>
      </c>
      <c r="V23" s="890"/>
      <c r="W23" s="890"/>
      <c r="X23" s="890"/>
      <c r="Y23" s="890">
        <v>23</v>
      </c>
      <c r="Z23" s="890"/>
      <c r="AA23" s="890"/>
      <c r="AB23" s="890"/>
      <c r="AC23" s="890">
        <v>46</v>
      </c>
      <c r="AD23" s="890"/>
      <c r="AE23" s="890"/>
      <c r="AF23" s="890"/>
      <c r="AG23" s="908" t="s">
        <v>54</v>
      </c>
      <c r="AH23" s="909"/>
      <c r="AI23" s="909"/>
      <c r="AJ23" s="910"/>
      <c r="AK23" s="921">
        <f t="shared" si="0"/>
        <v>2176</v>
      </c>
      <c r="AL23" s="903"/>
      <c r="AM23" s="903"/>
      <c r="AN23" s="903"/>
      <c r="AO23" s="903"/>
      <c r="AP23" s="904"/>
      <c r="AQ23" s="922">
        <f t="shared" si="3"/>
        <v>3232</v>
      </c>
      <c r="AR23" s="923"/>
      <c r="AS23" s="923"/>
      <c r="AT23" s="923"/>
      <c r="AU23" s="923"/>
      <c r="AV23" s="924"/>
    </row>
    <row r="24" spans="1:54" ht="18.75" customHeight="1" x14ac:dyDescent="0.15">
      <c r="A24" s="882"/>
      <c r="B24" s="883"/>
      <c r="C24" s="883"/>
      <c r="D24" s="884"/>
      <c r="E24" s="882" t="s">
        <v>15</v>
      </c>
      <c r="F24" s="883"/>
      <c r="G24" s="883"/>
      <c r="H24" s="884"/>
      <c r="I24" s="882">
        <v>894</v>
      </c>
      <c r="J24" s="883"/>
      <c r="K24" s="883"/>
      <c r="L24" s="884"/>
      <c r="M24" s="882">
        <v>390</v>
      </c>
      <c r="N24" s="883"/>
      <c r="O24" s="883"/>
      <c r="P24" s="884"/>
      <c r="Q24" s="885">
        <v>820</v>
      </c>
      <c r="R24" s="886"/>
      <c r="S24" s="886"/>
      <c r="T24" s="887"/>
      <c r="U24" s="882">
        <v>12</v>
      </c>
      <c r="V24" s="883"/>
      <c r="W24" s="883"/>
      <c r="X24" s="884"/>
      <c r="Y24" s="882">
        <v>23</v>
      </c>
      <c r="Z24" s="883"/>
      <c r="AA24" s="883"/>
      <c r="AB24" s="884"/>
      <c r="AC24" s="882">
        <v>46</v>
      </c>
      <c r="AD24" s="883"/>
      <c r="AE24" s="883"/>
      <c r="AF24" s="884"/>
      <c r="AG24" s="911"/>
      <c r="AH24" s="912"/>
      <c r="AI24" s="912"/>
      <c r="AJ24" s="913"/>
      <c r="AK24" s="892">
        <f t="shared" si="0"/>
        <v>2266</v>
      </c>
      <c r="AL24" s="883"/>
      <c r="AM24" s="883"/>
      <c r="AN24" s="883"/>
      <c r="AO24" s="883"/>
      <c r="AP24" s="884"/>
      <c r="AQ24" s="885">
        <f t="shared" si="3"/>
        <v>3322</v>
      </c>
      <c r="AR24" s="886"/>
      <c r="AS24" s="886"/>
      <c r="AT24" s="886"/>
      <c r="AU24" s="886"/>
      <c r="AV24" s="887"/>
    </row>
    <row r="25" spans="1:54" ht="18.75" customHeight="1" x14ac:dyDescent="0.15">
      <c r="A25" s="882"/>
      <c r="B25" s="883"/>
      <c r="C25" s="883"/>
      <c r="D25" s="884"/>
      <c r="E25" s="882" t="s">
        <v>16</v>
      </c>
      <c r="F25" s="883"/>
      <c r="G25" s="883"/>
      <c r="H25" s="884"/>
      <c r="I25" s="882">
        <v>894</v>
      </c>
      <c r="J25" s="883"/>
      <c r="K25" s="883"/>
      <c r="L25" s="884"/>
      <c r="M25" s="882">
        <v>650</v>
      </c>
      <c r="N25" s="883"/>
      <c r="O25" s="883"/>
      <c r="P25" s="884"/>
      <c r="Q25" s="885">
        <v>1310</v>
      </c>
      <c r="R25" s="886"/>
      <c r="S25" s="886"/>
      <c r="T25" s="887"/>
      <c r="U25" s="882">
        <v>12</v>
      </c>
      <c r="V25" s="883"/>
      <c r="W25" s="883"/>
      <c r="X25" s="884"/>
      <c r="Y25" s="882">
        <v>23</v>
      </c>
      <c r="Z25" s="883"/>
      <c r="AA25" s="883"/>
      <c r="AB25" s="884"/>
      <c r="AC25" s="882">
        <v>46</v>
      </c>
      <c r="AD25" s="883"/>
      <c r="AE25" s="883"/>
      <c r="AF25" s="884"/>
      <c r="AG25" s="911"/>
      <c r="AH25" s="912"/>
      <c r="AI25" s="912"/>
      <c r="AJ25" s="913"/>
      <c r="AK25" s="892">
        <f t="shared" si="0"/>
        <v>3016</v>
      </c>
      <c r="AL25" s="883"/>
      <c r="AM25" s="883"/>
      <c r="AN25" s="883"/>
      <c r="AO25" s="883"/>
      <c r="AP25" s="884"/>
      <c r="AQ25" s="885">
        <f t="shared" si="3"/>
        <v>4072</v>
      </c>
      <c r="AR25" s="886"/>
      <c r="AS25" s="886"/>
      <c r="AT25" s="886"/>
      <c r="AU25" s="886"/>
      <c r="AV25" s="887"/>
    </row>
    <row r="26" spans="1:54" ht="18.75" customHeight="1" thickBot="1" x14ac:dyDescent="0.2">
      <c r="A26" s="893"/>
      <c r="B26" s="894"/>
      <c r="C26" s="894"/>
      <c r="D26" s="895"/>
      <c r="E26" s="949" t="s">
        <v>17</v>
      </c>
      <c r="F26" s="950"/>
      <c r="G26" s="950"/>
      <c r="H26" s="951"/>
      <c r="I26" s="893">
        <v>894</v>
      </c>
      <c r="J26" s="894"/>
      <c r="K26" s="894"/>
      <c r="L26" s="895"/>
      <c r="M26" s="896">
        <v>1380</v>
      </c>
      <c r="N26" s="897"/>
      <c r="O26" s="897"/>
      <c r="P26" s="898"/>
      <c r="Q26" s="896">
        <v>1970</v>
      </c>
      <c r="R26" s="897"/>
      <c r="S26" s="897"/>
      <c r="T26" s="898"/>
      <c r="U26" s="893">
        <v>12</v>
      </c>
      <c r="V26" s="894"/>
      <c r="W26" s="894"/>
      <c r="X26" s="895"/>
      <c r="Y26" s="893">
        <v>23</v>
      </c>
      <c r="Z26" s="894"/>
      <c r="AA26" s="894"/>
      <c r="AB26" s="895"/>
      <c r="AC26" s="893">
        <v>46</v>
      </c>
      <c r="AD26" s="894"/>
      <c r="AE26" s="894"/>
      <c r="AF26" s="895"/>
      <c r="AG26" s="914"/>
      <c r="AH26" s="915"/>
      <c r="AI26" s="915"/>
      <c r="AJ26" s="916"/>
      <c r="AK26" s="940">
        <f t="shared" si="0"/>
        <v>4406</v>
      </c>
      <c r="AL26" s="941"/>
      <c r="AM26" s="941"/>
      <c r="AN26" s="941"/>
      <c r="AO26" s="941"/>
      <c r="AP26" s="942"/>
      <c r="AQ26" s="943">
        <f t="shared" si="3"/>
        <v>5462</v>
      </c>
      <c r="AR26" s="944"/>
      <c r="AS26" s="944"/>
      <c r="AT26" s="944"/>
      <c r="AU26" s="944"/>
      <c r="AV26" s="945"/>
    </row>
    <row r="27" spans="1:54" ht="12" customHeight="1" thickTop="1" x14ac:dyDescent="0.15">
      <c r="E27" s="3"/>
      <c r="F27" s="3"/>
      <c r="G27" s="3"/>
      <c r="H27" s="3"/>
    </row>
    <row r="28" spans="1:54" x14ac:dyDescent="0.15">
      <c r="A28" s="874" t="s">
        <v>26</v>
      </c>
      <c r="B28" s="874"/>
      <c r="C28" s="874"/>
      <c r="D28" s="874"/>
      <c r="E28" s="874"/>
      <c r="F28" s="946" t="s">
        <v>34</v>
      </c>
      <c r="G28" s="946"/>
      <c r="H28" s="946"/>
      <c r="I28" s="946"/>
      <c r="J28" s="946"/>
      <c r="K28" s="946"/>
      <c r="L28" s="946"/>
      <c r="M28" s="946"/>
      <c r="N28" s="946"/>
      <c r="O28" s="946"/>
      <c r="P28" s="946"/>
      <c r="Q28" s="946"/>
      <c r="R28" s="946"/>
      <c r="S28" s="946"/>
      <c r="T28" s="946"/>
      <c r="U28" s="946"/>
      <c r="V28" s="946"/>
      <c r="W28" s="946"/>
      <c r="X28" s="946"/>
      <c r="Y28" s="946"/>
      <c r="Z28" s="946"/>
      <c r="AA28" s="946"/>
      <c r="AB28" s="946"/>
      <c r="AC28" s="946"/>
      <c r="AD28" s="946"/>
      <c r="AE28" s="946"/>
      <c r="AF28" s="946"/>
      <c r="AG28" s="946"/>
      <c r="AH28" s="946"/>
      <c r="AI28" s="946"/>
      <c r="AJ28" s="946"/>
      <c r="AK28" s="4"/>
      <c r="AL28" s="878" t="s">
        <v>36</v>
      </c>
      <c r="AM28" s="947" t="s">
        <v>38</v>
      </c>
      <c r="AN28" s="947"/>
      <c r="AO28" s="947"/>
      <c r="AP28" s="947"/>
      <c r="AQ28" s="947"/>
      <c r="AR28" s="947"/>
      <c r="AS28" s="947"/>
      <c r="AT28" s="947"/>
      <c r="AU28" s="947"/>
      <c r="AV28" s="947"/>
      <c r="AW28" s="4"/>
      <c r="AX28" s="4"/>
      <c r="AY28" s="4"/>
      <c r="AZ28" s="4"/>
      <c r="BA28" s="4"/>
      <c r="BB28" s="4"/>
    </row>
    <row r="29" spans="1:54" x14ac:dyDescent="0.15">
      <c r="A29" s="948" t="s">
        <v>27</v>
      </c>
      <c r="B29" s="948"/>
      <c r="C29" s="948"/>
      <c r="D29" s="948"/>
      <c r="E29" s="948"/>
      <c r="F29" s="956" t="s">
        <v>31</v>
      </c>
      <c r="G29" s="956"/>
      <c r="H29" s="956"/>
      <c r="I29" s="956"/>
      <c r="J29" s="956"/>
      <c r="K29" s="956"/>
      <c r="L29" s="956"/>
      <c r="M29" s="956"/>
      <c r="N29" s="956"/>
      <c r="O29" s="956"/>
      <c r="P29" s="956"/>
      <c r="Q29" s="956"/>
      <c r="R29" s="956"/>
      <c r="S29" s="956"/>
      <c r="T29" s="956"/>
      <c r="U29" s="956"/>
      <c r="V29" s="956"/>
      <c r="W29" s="956"/>
      <c r="X29" s="956"/>
      <c r="Y29" s="956"/>
      <c r="Z29" s="956"/>
      <c r="AA29" s="956"/>
      <c r="AB29" s="956"/>
      <c r="AC29" s="956"/>
      <c r="AD29" s="956"/>
      <c r="AE29" s="956"/>
      <c r="AF29" s="956"/>
      <c r="AG29" s="956"/>
      <c r="AH29" s="956"/>
      <c r="AI29" s="956"/>
      <c r="AJ29" s="956"/>
      <c r="AK29" s="4"/>
      <c r="AL29" s="878"/>
      <c r="AM29" s="953">
        <v>30</v>
      </c>
      <c r="AN29" s="954"/>
      <c r="AO29" s="954"/>
      <c r="AP29" s="954"/>
      <c r="AQ29" s="954"/>
      <c r="AR29" s="954"/>
      <c r="AS29" s="954"/>
      <c r="AT29" s="954"/>
      <c r="AU29" s="954"/>
      <c r="AV29" s="955"/>
      <c r="AW29" s="4"/>
      <c r="AX29" s="4"/>
      <c r="AY29" s="4"/>
      <c r="AZ29" s="4"/>
      <c r="BA29" s="4"/>
      <c r="BB29" s="4"/>
    </row>
    <row r="30" spans="1:54" x14ac:dyDescent="0.15">
      <c r="A30" s="931" t="s">
        <v>28</v>
      </c>
      <c r="B30" s="931"/>
      <c r="C30" s="931"/>
      <c r="D30" s="931"/>
      <c r="E30" s="931"/>
      <c r="F30" s="932" t="s">
        <v>35</v>
      </c>
      <c r="G30" s="932"/>
      <c r="H30" s="932"/>
      <c r="I30" s="932"/>
      <c r="J30" s="932"/>
      <c r="K30" s="932"/>
      <c r="L30" s="932"/>
      <c r="M30" s="932"/>
      <c r="N30" s="932"/>
      <c r="O30" s="932"/>
      <c r="P30" s="932"/>
      <c r="Q30" s="932"/>
      <c r="R30" s="932"/>
      <c r="S30" s="932"/>
      <c r="T30" s="932"/>
      <c r="U30" s="932"/>
      <c r="V30" s="932"/>
      <c r="W30" s="932"/>
      <c r="X30" s="932"/>
      <c r="Y30" s="932"/>
      <c r="Z30" s="932"/>
      <c r="AA30" s="932"/>
      <c r="AB30" s="932"/>
      <c r="AC30" s="932"/>
      <c r="AD30" s="932"/>
      <c r="AE30" s="932"/>
      <c r="AF30" s="932"/>
      <c r="AG30" s="932"/>
      <c r="AH30" s="932"/>
      <c r="AI30" s="932"/>
      <c r="AJ30" s="932"/>
      <c r="AK30" s="4"/>
      <c r="AL30" s="878" t="s">
        <v>37</v>
      </c>
      <c r="AM30" s="933" t="s">
        <v>40</v>
      </c>
      <c r="AN30" s="934"/>
      <c r="AO30" s="934"/>
      <c r="AP30" s="934"/>
      <c r="AQ30" s="934"/>
      <c r="AR30" s="934"/>
      <c r="AS30" s="934"/>
      <c r="AT30" s="934"/>
      <c r="AU30" s="934"/>
      <c r="AV30" s="935"/>
      <c r="AW30" s="4"/>
      <c r="AX30" s="4"/>
      <c r="AY30" s="4"/>
      <c r="AZ30" s="4"/>
      <c r="BA30" s="4"/>
      <c r="BB30" s="4"/>
    </row>
    <row r="31" spans="1:54" x14ac:dyDescent="0.15">
      <c r="A31" s="931" t="s">
        <v>29</v>
      </c>
      <c r="B31" s="931"/>
      <c r="C31" s="931"/>
      <c r="D31" s="931"/>
      <c r="E31" s="931"/>
      <c r="F31" s="932" t="s">
        <v>32</v>
      </c>
      <c r="G31" s="932"/>
      <c r="H31" s="932"/>
      <c r="I31" s="932"/>
      <c r="J31" s="932"/>
      <c r="K31" s="932"/>
      <c r="L31" s="932"/>
      <c r="M31" s="932"/>
      <c r="N31" s="932"/>
      <c r="O31" s="932"/>
      <c r="P31" s="932"/>
      <c r="Q31" s="932"/>
      <c r="R31" s="932"/>
      <c r="S31" s="932"/>
      <c r="T31" s="932"/>
      <c r="U31" s="932"/>
      <c r="V31" s="932"/>
      <c r="W31" s="932"/>
      <c r="X31" s="932"/>
      <c r="Y31" s="932"/>
      <c r="Z31" s="932"/>
      <c r="AA31" s="932"/>
      <c r="AB31" s="932"/>
      <c r="AC31" s="932"/>
      <c r="AD31" s="932"/>
      <c r="AE31" s="932"/>
      <c r="AF31" s="932"/>
      <c r="AG31" s="932"/>
      <c r="AH31" s="932"/>
      <c r="AI31" s="932"/>
      <c r="AJ31" s="932"/>
      <c r="AK31" s="4"/>
      <c r="AL31" s="878"/>
      <c r="AM31" s="936" t="s">
        <v>39</v>
      </c>
      <c r="AN31" s="937"/>
      <c r="AO31" s="937"/>
      <c r="AP31" s="937"/>
      <c r="AQ31" s="937"/>
      <c r="AR31" s="937"/>
      <c r="AS31" s="937"/>
      <c r="AT31" s="937"/>
      <c r="AU31" s="937"/>
      <c r="AV31" s="938"/>
      <c r="AW31" s="4"/>
      <c r="AX31" s="4"/>
      <c r="AY31" s="4"/>
      <c r="AZ31" s="4"/>
      <c r="BA31" s="4"/>
      <c r="BB31" s="4"/>
    </row>
    <row r="32" spans="1:54" x14ac:dyDescent="0.15">
      <c r="A32" s="939" t="s">
        <v>30</v>
      </c>
      <c r="B32" s="939"/>
      <c r="C32" s="939"/>
      <c r="D32" s="939"/>
      <c r="E32" s="939"/>
      <c r="F32" s="952" t="s">
        <v>33</v>
      </c>
      <c r="G32" s="952"/>
      <c r="H32" s="952"/>
      <c r="I32" s="952"/>
      <c r="J32" s="952"/>
      <c r="K32" s="952"/>
      <c r="L32" s="952"/>
      <c r="M32" s="952"/>
      <c r="N32" s="952"/>
      <c r="O32" s="952"/>
      <c r="P32" s="952"/>
      <c r="Q32" s="952"/>
      <c r="R32" s="952"/>
      <c r="S32" s="952"/>
      <c r="T32" s="952"/>
      <c r="U32" s="952"/>
      <c r="V32" s="952"/>
      <c r="W32" s="952"/>
      <c r="X32" s="952"/>
      <c r="Y32" s="952"/>
      <c r="Z32" s="952"/>
      <c r="AA32" s="952"/>
      <c r="AB32" s="952"/>
      <c r="AC32" s="952"/>
      <c r="AD32" s="952"/>
      <c r="AE32" s="952"/>
      <c r="AF32" s="952"/>
      <c r="AG32" s="952"/>
      <c r="AH32" s="952"/>
      <c r="AI32" s="952"/>
      <c r="AJ32" s="952"/>
      <c r="AK32" s="4"/>
      <c r="AL32" s="878"/>
      <c r="AM32" s="953">
        <v>246</v>
      </c>
      <c r="AN32" s="954"/>
      <c r="AO32" s="954"/>
      <c r="AP32" s="954"/>
      <c r="AQ32" s="954"/>
      <c r="AR32" s="954"/>
      <c r="AS32" s="954"/>
      <c r="AT32" s="954"/>
      <c r="AU32" s="954"/>
      <c r="AV32" s="955"/>
      <c r="AW32" s="4"/>
      <c r="AX32" s="4"/>
      <c r="AY32" s="4"/>
      <c r="AZ32" s="4"/>
      <c r="BA32" s="4"/>
      <c r="BB32" s="4"/>
    </row>
    <row r="33" spans="1:54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</sheetData>
  <mergeCells count="239">
    <mergeCell ref="A28:E28"/>
    <mergeCell ref="F28:AJ28"/>
    <mergeCell ref="AL28:AL29"/>
    <mergeCell ref="AM28:AV28"/>
    <mergeCell ref="A29:E29"/>
    <mergeCell ref="F32:AJ32"/>
    <mergeCell ref="AM32:AV32"/>
    <mergeCell ref="F29:AJ29"/>
    <mergeCell ref="AM29:AV29"/>
    <mergeCell ref="A30:E30"/>
    <mergeCell ref="F30:AJ30"/>
    <mergeCell ref="AL30:AL32"/>
    <mergeCell ref="AM30:AV30"/>
    <mergeCell ref="A31:E31"/>
    <mergeCell ref="F31:AJ31"/>
    <mergeCell ref="AM31:AV31"/>
    <mergeCell ref="A32:E32"/>
    <mergeCell ref="AK25:AP25"/>
    <mergeCell ref="AQ25:AV25"/>
    <mergeCell ref="A26:D26"/>
    <mergeCell ref="E26:H26"/>
    <mergeCell ref="I26:L26"/>
    <mergeCell ref="M26:P26"/>
    <mergeCell ref="Q26:T26"/>
    <mergeCell ref="U26:X26"/>
    <mergeCell ref="Y26:AB26"/>
    <mergeCell ref="AC26:AF26"/>
    <mergeCell ref="AK26:AP26"/>
    <mergeCell ref="AQ26:AV26"/>
    <mergeCell ref="M25:P25"/>
    <mergeCell ref="Q25:T25"/>
    <mergeCell ref="U25:X25"/>
    <mergeCell ref="Y25:AB25"/>
    <mergeCell ref="AC25:AF25"/>
    <mergeCell ref="AK23:AP23"/>
    <mergeCell ref="AQ23:AV23"/>
    <mergeCell ref="A24:D24"/>
    <mergeCell ref="E24:H24"/>
    <mergeCell ref="I24:L24"/>
    <mergeCell ref="M24:P24"/>
    <mergeCell ref="Q24:T24"/>
    <mergeCell ref="U24:X24"/>
    <mergeCell ref="Y24:AB24"/>
    <mergeCell ref="AC24:AF24"/>
    <mergeCell ref="AK24:AP24"/>
    <mergeCell ref="AQ24:AV24"/>
    <mergeCell ref="A23:D23"/>
    <mergeCell ref="E23:H23"/>
    <mergeCell ref="I23:L23"/>
    <mergeCell ref="M23:P23"/>
    <mergeCell ref="Q23:T23"/>
    <mergeCell ref="U23:X23"/>
    <mergeCell ref="Y23:AB23"/>
    <mergeCell ref="AC23:AF23"/>
    <mergeCell ref="AG23:AJ26"/>
    <mergeCell ref="A25:D25"/>
    <mergeCell ref="E25:H25"/>
    <mergeCell ref="I25:L25"/>
    <mergeCell ref="AQ21:AV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AG19:AJ22"/>
    <mergeCell ref="AK19:AP19"/>
    <mergeCell ref="AQ19:AV19"/>
    <mergeCell ref="AK20:AP20"/>
    <mergeCell ref="AQ20:AV20"/>
    <mergeCell ref="Y22:AB22"/>
    <mergeCell ref="AC22:AF22"/>
    <mergeCell ref="AK22:AP22"/>
    <mergeCell ref="AQ22:AV22"/>
    <mergeCell ref="U20:X20"/>
    <mergeCell ref="U19:X19"/>
    <mergeCell ref="Y19:AB19"/>
    <mergeCell ref="AC19:AF19"/>
    <mergeCell ref="Y20:AB20"/>
    <mergeCell ref="AC20:AF20"/>
    <mergeCell ref="Y21:AB21"/>
    <mergeCell ref="AC21:AF21"/>
    <mergeCell ref="AK21:AP21"/>
    <mergeCell ref="A19:D19"/>
    <mergeCell ref="E19:H19"/>
    <mergeCell ref="I19:L19"/>
    <mergeCell ref="M19:P19"/>
    <mergeCell ref="Q19:T19"/>
    <mergeCell ref="A20:D20"/>
    <mergeCell ref="E20:H20"/>
    <mergeCell ref="I20:L20"/>
    <mergeCell ref="M20:P20"/>
    <mergeCell ref="Q20:T20"/>
    <mergeCell ref="AK17:AP17"/>
    <mergeCell ref="AQ17:AV17"/>
    <mergeCell ref="A18:D18"/>
    <mergeCell ref="E18:H18"/>
    <mergeCell ref="I18:L18"/>
    <mergeCell ref="M18:P18"/>
    <mergeCell ref="Q18:T18"/>
    <mergeCell ref="U18:X18"/>
    <mergeCell ref="Y18:AB18"/>
    <mergeCell ref="AC18:AF18"/>
    <mergeCell ref="AK18:AP18"/>
    <mergeCell ref="AQ18:AV18"/>
    <mergeCell ref="M17:P17"/>
    <mergeCell ref="Q17:T17"/>
    <mergeCell ref="U17:X17"/>
    <mergeCell ref="Y17:AB17"/>
    <mergeCell ref="AC17:AF17"/>
    <mergeCell ref="AK15:AP15"/>
    <mergeCell ref="AQ15:AV15"/>
    <mergeCell ref="A16:D16"/>
    <mergeCell ref="E16:H16"/>
    <mergeCell ref="I16:L16"/>
    <mergeCell ref="M16:P16"/>
    <mergeCell ref="Q16:T16"/>
    <mergeCell ref="U16:X16"/>
    <mergeCell ref="Y16:AB16"/>
    <mergeCell ref="AC16:AF16"/>
    <mergeCell ref="AK16:AP16"/>
    <mergeCell ref="AQ16:AV16"/>
    <mergeCell ref="A15:D15"/>
    <mergeCell ref="E15:H15"/>
    <mergeCell ref="I15:L15"/>
    <mergeCell ref="M15:P15"/>
    <mergeCell ref="Q15:T15"/>
    <mergeCell ref="U15:X15"/>
    <mergeCell ref="Y15:AB15"/>
    <mergeCell ref="AC15:AF15"/>
    <mergeCell ref="AG15:AJ18"/>
    <mergeCell ref="A17:D17"/>
    <mergeCell ref="E17:H17"/>
    <mergeCell ref="I17:L17"/>
    <mergeCell ref="AQ13:AV13"/>
    <mergeCell ref="A14:D14"/>
    <mergeCell ref="E14:H14"/>
    <mergeCell ref="I14:L14"/>
    <mergeCell ref="M14:P14"/>
    <mergeCell ref="Q14:T14"/>
    <mergeCell ref="U14:X14"/>
    <mergeCell ref="A13:D13"/>
    <mergeCell ref="E13:H13"/>
    <mergeCell ref="I13:L13"/>
    <mergeCell ref="M13:P13"/>
    <mergeCell ref="Q13:T13"/>
    <mergeCell ref="U13:X13"/>
    <mergeCell ref="AG11:AJ14"/>
    <mergeCell ref="AK11:AP11"/>
    <mergeCell ref="AQ11:AV11"/>
    <mergeCell ref="AK12:AP12"/>
    <mergeCell ref="AQ12:AV12"/>
    <mergeCell ref="Y14:AB14"/>
    <mergeCell ref="AC14:AF14"/>
    <mergeCell ref="AK14:AP14"/>
    <mergeCell ref="AQ14:AV14"/>
    <mergeCell ref="U12:X12"/>
    <mergeCell ref="U11:X11"/>
    <mergeCell ref="Y11:AB11"/>
    <mergeCell ref="AC11:AF11"/>
    <mergeCell ref="Y12:AB12"/>
    <mergeCell ref="AC12:AF12"/>
    <mergeCell ref="Y13:AB13"/>
    <mergeCell ref="AC13:AF13"/>
    <mergeCell ref="AK13:AP13"/>
    <mergeCell ref="A11:D11"/>
    <mergeCell ref="E11:H11"/>
    <mergeCell ref="I11:L11"/>
    <mergeCell ref="M11:P11"/>
    <mergeCell ref="Q11:T11"/>
    <mergeCell ref="A12:D12"/>
    <mergeCell ref="E12:H12"/>
    <mergeCell ref="I12:L12"/>
    <mergeCell ref="M12:P12"/>
    <mergeCell ref="Q12:T12"/>
    <mergeCell ref="M9:P9"/>
    <mergeCell ref="Q9:T9"/>
    <mergeCell ref="U9:X9"/>
    <mergeCell ref="Y9:AB9"/>
    <mergeCell ref="AC9:AF9"/>
    <mergeCell ref="AK9:AP9"/>
    <mergeCell ref="AQ9:AV9"/>
    <mergeCell ref="A10:D10"/>
    <mergeCell ref="E10:H10"/>
    <mergeCell ref="I10:L10"/>
    <mergeCell ref="M10:P10"/>
    <mergeCell ref="Q10:T10"/>
    <mergeCell ref="U10:X10"/>
    <mergeCell ref="Y10:AB10"/>
    <mergeCell ref="AC10:AF10"/>
    <mergeCell ref="AK10:AP10"/>
    <mergeCell ref="AQ10:AV10"/>
    <mergeCell ref="Y7:AB7"/>
    <mergeCell ref="AC7:AF7"/>
    <mergeCell ref="AG7:AJ10"/>
    <mergeCell ref="AK7:AP7"/>
    <mergeCell ref="AQ7:AV7"/>
    <mergeCell ref="A8:D8"/>
    <mergeCell ref="E8:H8"/>
    <mergeCell ref="I8:L8"/>
    <mergeCell ref="M8:P8"/>
    <mergeCell ref="Q8:T8"/>
    <mergeCell ref="A7:D7"/>
    <mergeCell ref="E7:H7"/>
    <mergeCell ref="I7:L7"/>
    <mergeCell ref="M7:P7"/>
    <mergeCell ref="Q7:T7"/>
    <mergeCell ref="U7:X7"/>
    <mergeCell ref="U8:X8"/>
    <mergeCell ref="Y8:AB8"/>
    <mergeCell ref="AC8:AF8"/>
    <mergeCell ref="AK8:AP8"/>
    <mergeCell ref="AQ8:AV8"/>
    <mergeCell ref="A9:D9"/>
    <mergeCell ref="E9:H9"/>
    <mergeCell ref="I9:L9"/>
    <mergeCell ref="AG5:AJ6"/>
    <mergeCell ref="AK5:AP6"/>
    <mergeCell ref="AQ5:AV6"/>
    <mergeCell ref="I6:L6"/>
    <mergeCell ref="U6:X6"/>
    <mergeCell ref="Y6:AB6"/>
    <mergeCell ref="AC6:AF6"/>
    <mergeCell ref="A1:AV2"/>
    <mergeCell ref="A3:AV4"/>
    <mergeCell ref="A5:D6"/>
    <mergeCell ref="E5:H6"/>
    <mergeCell ref="I5:L5"/>
    <mergeCell ref="M5:P6"/>
    <mergeCell ref="Q5:T6"/>
    <mergeCell ref="U5:X5"/>
    <mergeCell ref="Y5:AB5"/>
    <mergeCell ref="AC5:AF5"/>
  </mergeCells>
  <phoneticPr fontId="2"/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3"/>
  <sheetViews>
    <sheetView topLeftCell="D1" zoomScale="110" zoomScaleNormal="110" workbookViewId="0">
      <selection activeCell="AG23" sqref="AG23:AJ26"/>
    </sheetView>
  </sheetViews>
  <sheetFormatPr defaultColWidth="9" defaultRowHeight="12" x14ac:dyDescent="0.15"/>
  <cols>
    <col min="1" max="48" width="2.875" style="1" customWidth="1"/>
    <col min="49" max="139" width="3.5" style="1" customWidth="1"/>
    <col min="140" max="16384" width="9" style="1"/>
  </cols>
  <sheetData>
    <row r="1" spans="1:49" ht="12" customHeight="1" x14ac:dyDescent="0.15">
      <c r="A1" s="872" t="s">
        <v>1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872"/>
      <c r="T1" s="872"/>
      <c r="U1" s="872"/>
      <c r="V1" s="872"/>
      <c r="W1" s="872"/>
      <c r="X1" s="872"/>
      <c r="Y1" s="872"/>
      <c r="Z1" s="872"/>
      <c r="AA1" s="872"/>
      <c r="AB1" s="872"/>
      <c r="AC1" s="872"/>
      <c r="AD1" s="872"/>
      <c r="AE1" s="872"/>
      <c r="AF1" s="872"/>
      <c r="AG1" s="872"/>
      <c r="AH1" s="872"/>
      <c r="AI1" s="872"/>
      <c r="AJ1" s="872"/>
      <c r="AK1" s="872"/>
      <c r="AL1" s="872"/>
      <c r="AM1" s="872"/>
      <c r="AN1" s="872"/>
      <c r="AO1" s="872"/>
      <c r="AP1" s="872"/>
      <c r="AQ1" s="872"/>
      <c r="AR1" s="872"/>
      <c r="AS1" s="872"/>
      <c r="AT1" s="872"/>
      <c r="AU1" s="872"/>
      <c r="AV1" s="872"/>
      <c r="AW1" s="2"/>
    </row>
    <row r="2" spans="1:49" ht="12" customHeight="1" x14ac:dyDescent="0.15">
      <c r="A2" s="872"/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  <c r="T2" s="872"/>
      <c r="U2" s="872"/>
      <c r="V2" s="872"/>
      <c r="W2" s="872"/>
      <c r="X2" s="872"/>
      <c r="Y2" s="872"/>
      <c r="Z2" s="872"/>
      <c r="AA2" s="872"/>
      <c r="AB2" s="872"/>
      <c r="AC2" s="872"/>
      <c r="AD2" s="872"/>
      <c r="AE2" s="872"/>
      <c r="AF2" s="872"/>
      <c r="AG2" s="872"/>
      <c r="AH2" s="872"/>
      <c r="AI2" s="872"/>
      <c r="AJ2" s="872"/>
      <c r="AK2" s="872"/>
      <c r="AL2" s="872"/>
      <c r="AM2" s="872"/>
      <c r="AN2" s="872"/>
      <c r="AO2" s="872"/>
      <c r="AP2" s="872"/>
      <c r="AQ2" s="872"/>
      <c r="AR2" s="872"/>
      <c r="AS2" s="872"/>
      <c r="AT2" s="872"/>
      <c r="AU2" s="872"/>
      <c r="AV2" s="872"/>
      <c r="AW2" s="2"/>
    </row>
    <row r="3" spans="1:49" x14ac:dyDescent="0.15">
      <c r="A3" s="873" t="s">
        <v>8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  <c r="Y3" s="873"/>
      <c r="Z3" s="873"/>
      <c r="AA3" s="873"/>
      <c r="AB3" s="873"/>
      <c r="AC3" s="873"/>
      <c r="AD3" s="873"/>
      <c r="AE3" s="873"/>
      <c r="AF3" s="873"/>
      <c r="AG3" s="873"/>
      <c r="AH3" s="873"/>
      <c r="AI3" s="873"/>
      <c r="AJ3" s="873"/>
      <c r="AK3" s="873"/>
      <c r="AL3" s="873"/>
      <c r="AM3" s="873"/>
      <c r="AN3" s="873"/>
      <c r="AO3" s="873"/>
      <c r="AP3" s="873"/>
      <c r="AQ3" s="873"/>
      <c r="AR3" s="873"/>
      <c r="AS3" s="873"/>
      <c r="AT3" s="873"/>
      <c r="AU3" s="873"/>
      <c r="AV3" s="873"/>
    </row>
    <row r="4" spans="1:49" x14ac:dyDescent="0.15">
      <c r="A4" s="873"/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3"/>
      <c r="O4" s="873"/>
      <c r="P4" s="873"/>
      <c r="Q4" s="873"/>
      <c r="R4" s="873"/>
      <c r="S4" s="873"/>
      <c r="T4" s="873"/>
      <c r="U4" s="873"/>
      <c r="V4" s="873"/>
      <c r="W4" s="873"/>
      <c r="X4" s="873"/>
      <c r="Y4" s="873"/>
      <c r="Z4" s="873"/>
      <c r="AA4" s="873"/>
      <c r="AB4" s="873"/>
      <c r="AC4" s="873"/>
      <c r="AD4" s="873"/>
      <c r="AE4" s="873"/>
      <c r="AF4" s="873"/>
      <c r="AG4" s="873"/>
      <c r="AH4" s="873"/>
      <c r="AI4" s="873"/>
      <c r="AJ4" s="873"/>
      <c r="AK4" s="873"/>
      <c r="AL4" s="873"/>
      <c r="AM4" s="873"/>
      <c r="AN4" s="873"/>
      <c r="AO4" s="873"/>
      <c r="AP4" s="873"/>
      <c r="AQ4" s="873"/>
      <c r="AR4" s="873"/>
      <c r="AS4" s="873"/>
      <c r="AT4" s="873"/>
      <c r="AU4" s="873"/>
      <c r="AV4" s="873"/>
    </row>
    <row r="5" spans="1:49" ht="13.5" customHeight="1" x14ac:dyDescent="0.15">
      <c r="A5" s="874" t="s">
        <v>0</v>
      </c>
      <c r="B5" s="874"/>
      <c r="C5" s="874"/>
      <c r="D5" s="874"/>
      <c r="E5" s="874" t="s">
        <v>25</v>
      </c>
      <c r="F5" s="874"/>
      <c r="G5" s="874"/>
      <c r="H5" s="874"/>
      <c r="I5" s="875" t="s">
        <v>19</v>
      </c>
      <c r="J5" s="876"/>
      <c r="K5" s="876"/>
      <c r="L5" s="877"/>
      <c r="M5" s="874" t="s">
        <v>2</v>
      </c>
      <c r="N5" s="874"/>
      <c r="O5" s="874"/>
      <c r="P5" s="874"/>
      <c r="Q5" s="874" t="s">
        <v>3</v>
      </c>
      <c r="R5" s="874"/>
      <c r="S5" s="874"/>
      <c r="T5" s="874"/>
      <c r="U5" s="878" t="s">
        <v>20</v>
      </c>
      <c r="V5" s="878"/>
      <c r="W5" s="878"/>
      <c r="X5" s="878"/>
      <c r="Y5" s="878" t="s">
        <v>21</v>
      </c>
      <c r="Z5" s="878"/>
      <c r="AA5" s="878"/>
      <c r="AB5" s="878"/>
      <c r="AC5" s="878" t="s">
        <v>22</v>
      </c>
      <c r="AD5" s="878"/>
      <c r="AE5" s="878"/>
      <c r="AF5" s="878"/>
      <c r="AG5" s="855" t="s">
        <v>18</v>
      </c>
      <c r="AH5" s="856"/>
      <c r="AI5" s="856"/>
      <c r="AJ5" s="857"/>
      <c r="AK5" s="861" t="s">
        <v>23</v>
      </c>
      <c r="AL5" s="862"/>
      <c r="AM5" s="862"/>
      <c r="AN5" s="862"/>
      <c r="AO5" s="862"/>
      <c r="AP5" s="863"/>
      <c r="AQ5" s="861" t="s">
        <v>24</v>
      </c>
      <c r="AR5" s="862"/>
      <c r="AS5" s="862"/>
      <c r="AT5" s="862"/>
      <c r="AU5" s="862"/>
      <c r="AV5" s="863"/>
    </row>
    <row r="6" spans="1:49" ht="18.75" customHeight="1" thickBot="1" x14ac:dyDescent="0.2">
      <c r="A6" s="867"/>
      <c r="B6" s="867"/>
      <c r="C6" s="867"/>
      <c r="D6" s="867"/>
      <c r="E6" s="867"/>
      <c r="F6" s="867"/>
      <c r="G6" s="867"/>
      <c r="H6" s="867"/>
      <c r="I6" s="867" t="s">
        <v>7</v>
      </c>
      <c r="J6" s="867"/>
      <c r="K6" s="867"/>
      <c r="L6" s="867"/>
      <c r="M6" s="867"/>
      <c r="N6" s="867"/>
      <c r="O6" s="867"/>
      <c r="P6" s="867"/>
      <c r="Q6" s="867"/>
      <c r="R6" s="867"/>
      <c r="S6" s="867"/>
      <c r="T6" s="867"/>
      <c r="U6" s="867" t="s">
        <v>4</v>
      </c>
      <c r="V6" s="867"/>
      <c r="W6" s="867"/>
      <c r="X6" s="867"/>
      <c r="Y6" s="867" t="s">
        <v>6</v>
      </c>
      <c r="Z6" s="867"/>
      <c r="AA6" s="867"/>
      <c r="AB6" s="867"/>
      <c r="AC6" s="867" t="s">
        <v>5</v>
      </c>
      <c r="AD6" s="867"/>
      <c r="AE6" s="867"/>
      <c r="AF6" s="867"/>
      <c r="AG6" s="858"/>
      <c r="AH6" s="859"/>
      <c r="AI6" s="859"/>
      <c r="AJ6" s="860"/>
      <c r="AK6" s="864"/>
      <c r="AL6" s="865"/>
      <c r="AM6" s="865"/>
      <c r="AN6" s="865"/>
      <c r="AO6" s="865"/>
      <c r="AP6" s="866"/>
      <c r="AQ6" s="864"/>
      <c r="AR6" s="865"/>
      <c r="AS6" s="865"/>
      <c r="AT6" s="865"/>
      <c r="AU6" s="865"/>
      <c r="AV6" s="866"/>
    </row>
    <row r="7" spans="1:49" ht="18.75" customHeight="1" thickTop="1" x14ac:dyDescent="0.15">
      <c r="A7" s="888" t="s">
        <v>9</v>
      </c>
      <c r="B7" s="888"/>
      <c r="C7" s="888"/>
      <c r="D7" s="888"/>
      <c r="E7" s="888" t="s">
        <v>14</v>
      </c>
      <c r="F7" s="888"/>
      <c r="G7" s="888"/>
      <c r="H7" s="888"/>
      <c r="I7" s="888">
        <v>625</v>
      </c>
      <c r="J7" s="888"/>
      <c r="K7" s="888"/>
      <c r="L7" s="888"/>
      <c r="M7" s="888">
        <v>300</v>
      </c>
      <c r="N7" s="888"/>
      <c r="O7" s="888"/>
      <c r="P7" s="888"/>
      <c r="Q7" s="889">
        <v>820</v>
      </c>
      <c r="R7" s="889"/>
      <c r="S7" s="889"/>
      <c r="T7" s="889"/>
      <c r="U7" s="888">
        <v>12</v>
      </c>
      <c r="V7" s="888"/>
      <c r="W7" s="888"/>
      <c r="X7" s="888"/>
      <c r="Y7" s="888">
        <v>23</v>
      </c>
      <c r="Z7" s="888"/>
      <c r="AA7" s="888"/>
      <c r="AB7" s="888"/>
      <c r="AC7" s="888">
        <v>46</v>
      </c>
      <c r="AD7" s="888"/>
      <c r="AE7" s="888"/>
      <c r="AF7" s="888"/>
      <c r="AG7" s="908" t="s">
        <v>53</v>
      </c>
      <c r="AH7" s="909"/>
      <c r="AI7" s="909"/>
      <c r="AJ7" s="910"/>
      <c r="AK7" s="917">
        <f t="shared" ref="AK7:AK26" si="0">(I7+U7+Y7+AC7)+ROUND((I7+U7+Y7+AC7)*5.9%,0)+(M7+Q7)</f>
        <v>1868</v>
      </c>
      <c r="AL7" s="900"/>
      <c r="AM7" s="900"/>
      <c r="AN7" s="900"/>
      <c r="AO7" s="900"/>
      <c r="AP7" s="901"/>
      <c r="AQ7" s="918">
        <f t="shared" ref="AQ7:AQ9" si="1">(AK7-Q7-M7)*2+(Q7+M7)</f>
        <v>2616</v>
      </c>
      <c r="AR7" s="919"/>
      <c r="AS7" s="919"/>
      <c r="AT7" s="919"/>
      <c r="AU7" s="919"/>
      <c r="AV7" s="920"/>
    </row>
    <row r="8" spans="1:49" ht="18.75" customHeight="1" x14ac:dyDescent="0.15">
      <c r="A8" s="882"/>
      <c r="B8" s="883"/>
      <c r="C8" s="883"/>
      <c r="D8" s="884"/>
      <c r="E8" s="882" t="s">
        <v>15</v>
      </c>
      <c r="F8" s="883"/>
      <c r="G8" s="883"/>
      <c r="H8" s="884"/>
      <c r="I8" s="882">
        <v>625</v>
      </c>
      <c r="J8" s="883"/>
      <c r="K8" s="883"/>
      <c r="L8" s="884"/>
      <c r="M8" s="882">
        <v>390</v>
      </c>
      <c r="N8" s="883"/>
      <c r="O8" s="883"/>
      <c r="P8" s="884"/>
      <c r="Q8" s="885">
        <v>820</v>
      </c>
      <c r="R8" s="886"/>
      <c r="S8" s="886"/>
      <c r="T8" s="887"/>
      <c r="U8" s="882">
        <v>12</v>
      </c>
      <c r="V8" s="883"/>
      <c r="W8" s="883"/>
      <c r="X8" s="884"/>
      <c r="Y8" s="882">
        <v>23</v>
      </c>
      <c r="Z8" s="883"/>
      <c r="AA8" s="883"/>
      <c r="AB8" s="884"/>
      <c r="AC8" s="882">
        <v>46</v>
      </c>
      <c r="AD8" s="883"/>
      <c r="AE8" s="883"/>
      <c r="AF8" s="884"/>
      <c r="AG8" s="911"/>
      <c r="AH8" s="912"/>
      <c r="AI8" s="912"/>
      <c r="AJ8" s="913"/>
      <c r="AK8" s="892">
        <f t="shared" si="0"/>
        <v>1958</v>
      </c>
      <c r="AL8" s="883"/>
      <c r="AM8" s="883"/>
      <c r="AN8" s="883"/>
      <c r="AO8" s="883"/>
      <c r="AP8" s="884"/>
      <c r="AQ8" s="885">
        <f t="shared" si="1"/>
        <v>2706</v>
      </c>
      <c r="AR8" s="886"/>
      <c r="AS8" s="886"/>
      <c r="AT8" s="886"/>
      <c r="AU8" s="886"/>
      <c r="AV8" s="887"/>
    </row>
    <row r="9" spans="1:49" ht="18.75" customHeight="1" x14ac:dyDescent="0.15">
      <c r="A9" s="882"/>
      <c r="B9" s="883"/>
      <c r="C9" s="883"/>
      <c r="D9" s="884"/>
      <c r="E9" s="882" t="s">
        <v>16</v>
      </c>
      <c r="F9" s="883"/>
      <c r="G9" s="883"/>
      <c r="H9" s="884"/>
      <c r="I9" s="882">
        <v>625</v>
      </c>
      <c r="J9" s="883"/>
      <c r="K9" s="883"/>
      <c r="L9" s="884"/>
      <c r="M9" s="882">
        <v>650</v>
      </c>
      <c r="N9" s="883"/>
      <c r="O9" s="883"/>
      <c r="P9" s="884"/>
      <c r="Q9" s="885">
        <v>1310</v>
      </c>
      <c r="R9" s="886"/>
      <c r="S9" s="886"/>
      <c r="T9" s="887"/>
      <c r="U9" s="882">
        <v>12</v>
      </c>
      <c r="V9" s="883"/>
      <c r="W9" s="883"/>
      <c r="X9" s="884"/>
      <c r="Y9" s="882">
        <v>23</v>
      </c>
      <c r="Z9" s="883"/>
      <c r="AA9" s="883"/>
      <c r="AB9" s="884"/>
      <c r="AC9" s="882">
        <v>46</v>
      </c>
      <c r="AD9" s="883"/>
      <c r="AE9" s="883"/>
      <c r="AF9" s="884"/>
      <c r="AG9" s="911"/>
      <c r="AH9" s="912"/>
      <c r="AI9" s="912"/>
      <c r="AJ9" s="913"/>
      <c r="AK9" s="892">
        <f t="shared" si="0"/>
        <v>2708</v>
      </c>
      <c r="AL9" s="883"/>
      <c r="AM9" s="883"/>
      <c r="AN9" s="883"/>
      <c r="AO9" s="883"/>
      <c r="AP9" s="884"/>
      <c r="AQ9" s="885">
        <f t="shared" si="1"/>
        <v>3456</v>
      </c>
      <c r="AR9" s="886"/>
      <c r="AS9" s="886"/>
      <c r="AT9" s="886"/>
      <c r="AU9" s="886"/>
      <c r="AV9" s="887"/>
    </row>
    <row r="10" spans="1:49" ht="18.75" customHeight="1" thickBot="1" x14ac:dyDescent="0.2">
      <c r="A10" s="893"/>
      <c r="B10" s="894"/>
      <c r="C10" s="894"/>
      <c r="D10" s="895"/>
      <c r="E10" s="893" t="s">
        <v>17</v>
      </c>
      <c r="F10" s="894"/>
      <c r="G10" s="894"/>
      <c r="H10" s="895"/>
      <c r="I10" s="893">
        <v>625</v>
      </c>
      <c r="J10" s="894"/>
      <c r="K10" s="894"/>
      <c r="L10" s="895"/>
      <c r="M10" s="896">
        <v>1380</v>
      </c>
      <c r="N10" s="897"/>
      <c r="O10" s="897"/>
      <c r="P10" s="898"/>
      <c r="Q10" s="896">
        <v>1970</v>
      </c>
      <c r="R10" s="897"/>
      <c r="S10" s="897"/>
      <c r="T10" s="898"/>
      <c r="U10" s="893">
        <v>12</v>
      </c>
      <c r="V10" s="894"/>
      <c r="W10" s="894"/>
      <c r="X10" s="895"/>
      <c r="Y10" s="893">
        <v>23</v>
      </c>
      <c r="Z10" s="894"/>
      <c r="AA10" s="894"/>
      <c r="AB10" s="895"/>
      <c r="AC10" s="893">
        <v>46</v>
      </c>
      <c r="AD10" s="894"/>
      <c r="AE10" s="894"/>
      <c r="AF10" s="895"/>
      <c r="AG10" s="914"/>
      <c r="AH10" s="915"/>
      <c r="AI10" s="915"/>
      <c r="AJ10" s="916"/>
      <c r="AK10" s="957">
        <f t="shared" si="0"/>
        <v>4098</v>
      </c>
      <c r="AL10" s="906"/>
      <c r="AM10" s="906"/>
      <c r="AN10" s="906"/>
      <c r="AO10" s="906"/>
      <c r="AP10" s="907"/>
      <c r="AQ10" s="958">
        <f>(AK10-Q10-M10)*2+(Q10+M10)</f>
        <v>4846</v>
      </c>
      <c r="AR10" s="959"/>
      <c r="AS10" s="959"/>
      <c r="AT10" s="959"/>
      <c r="AU10" s="959"/>
      <c r="AV10" s="960"/>
    </row>
    <row r="11" spans="1:49" ht="18.75" customHeight="1" thickTop="1" x14ac:dyDescent="0.15">
      <c r="A11" s="890" t="s">
        <v>10</v>
      </c>
      <c r="B11" s="890"/>
      <c r="C11" s="890"/>
      <c r="D11" s="890"/>
      <c r="E11" s="890" t="s">
        <v>14</v>
      </c>
      <c r="F11" s="890"/>
      <c r="G11" s="890"/>
      <c r="H11" s="890"/>
      <c r="I11" s="890">
        <v>691</v>
      </c>
      <c r="J11" s="890"/>
      <c r="K11" s="890"/>
      <c r="L11" s="890"/>
      <c r="M11" s="890">
        <v>300</v>
      </c>
      <c r="N11" s="890"/>
      <c r="O11" s="890"/>
      <c r="P11" s="890"/>
      <c r="Q11" s="891">
        <v>820</v>
      </c>
      <c r="R11" s="891"/>
      <c r="S11" s="891"/>
      <c r="T11" s="891"/>
      <c r="U11" s="890">
        <v>12</v>
      </c>
      <c r="V11" s="890"/>
      <c r="W11" s="890"/>
      <c r="X11" s="890"/>
      <c r="Y11" s="890">
        <v>23</v>
      </c>
      <c r="Z11" s="890"/>
      <c r="AA11" s="890"/>
      <c r="AB11" s="890"/>
      <c r="AC11" s="890">
        <v>46</v>
      </c>
      <c r="AD11" s="890"/>
      <c r="AE11" s="890"/>
      <c r="AF11" s="890"/>
      <c r="AG11" s="908" t="s">
        <v>53</v>
      </c>
      <c r="AH11" s="909"/>
      <c r="AI11" s="909"/>
      <c r="AJ11" s="910"/>
      <c r="AK11" s="917">
        <f t="shared" si="0"/>
        <v>1938</v>
      </c>
      <c r="AL11" s="900"/>
      <c r="AM11" s="900"/>
      <c r="AN11" s="900"/>
      <c r="AO11" s="900"/>
      <c r="AP11" s="901"/>
      <c r="AQ11" s="922">
        <f t="shared" ref="AQ11:AQ13" si="2">(AK11-Q11-M11)*2+(Q11+M11)</f>
        <v>2756</v>
      </c>
      <c r="AR11" s="923"/>
      <c r="AS11" s="923"/>
      <c r="AT11" s="923"/>
      <c r="AU11" s="923"/>
      <c r="AV11" s="924"/>
    </row>
    <row r="12" spans="1:49" ht="18.75" customHeight="1" x14ac:dyDescent="0.15">
      <c r="A12" s="882"/>
      <c r="B12" s="883"/>
      <c r="C12" s="883"/>
      <c r="D12" s="884"/>
      <c r="E12" s="882" t="s">
        <v>15</v>
      </c>
      <c r="F12" s="883"/>
      <c r="G12" s="883"/>
      <c r="H12" s="884"/>
      <c r="I12" s="882">
        <v>691</v>
      </c>
      <c r="J12" s="883"/>
      <c r="K12" s="883"/>
      <c r="L12" s="884"/>
      <c r="M12" s="882">
        <v>390</v>
      </c>
      <c r="N12" s="883"/>
      <c r="O12" s="883"/>
      <c r="P12" s="884"/>
      <c r="Q12" s="885">
        <v>820</v>
      </c>
      <c r="R12" s="886"/>
      <c r="S12" s="886"/>
      <c r="T12" s="887"/>
      <c r="U12" s="882">
        <v>12</v>
      </c>
      <c r="V12" s="883"/>
      <c r="W12" s="883"/>
      <c r="X12" s="884"/>
      <c r="Y12" s="882">
        <v>23</v>
      </c>
      <c r="Z12" s="883"/>
      <c r="AA12" s="883"/>
      <c r="AB12" s="884"/>
      <c r="AC12" s="882">
        <v>46</v>
      </c>
      <c r="AD12" s="883"/>
      <c r="AE12" s="883"/>
      <c r="AF12" s="884"/>
      <c r="AG12" s="911"/>
      <c r="AH12" s="912"/>
      <c r="AI12" s="912"/>
      <c r="AJ12" s="913"/>
      <c r="AK12" s="892">
        <f t="shared" si="0"/>
        <v>2028</v>
      </c>
      <c r="AL12" s="883"/>
      <c r="AM12" s="883"/>
      <c r="AN12" s="883"/>
      <c r="AO12" s="883"/>
      <c r="AP12" s="884"/>
      <c r="AQ12" s="885">
        <f t="shared" si="2"/>
        <v>2846</v>
      </c>
      <c r="AR12" s="886"/>
      <c r="AS12" s="886"/>
      <c r="AT12" s="886"/>
      <c r="AU12" s="886"/>
      <c r="AV12" s="887"/>
    </row>
    <row r="13" spans="1:49" ht="18.75" customHeight="1" x14ac:dyDescent="0.15">
      <c r="A13" s="882"/>
      <c r="B13" s="883"/>
      <c r="C13" s="883"/>
      <c r="D13" s="884"/>
      <c r="E13" s="882" t="s">
        <v>16</v>
      </c>
      <c r="F13" s="883"/>
      <c r="G13" s="883"/>
      <c r="H13" s="884"/>
      <c r="I13" s="882">
        <v>691</v>
      </c>
      <c r="J13" s="883"/>
      <c r="K13" s="883"/>
      <c r="L13" s="884"/>
      <c r="M13" s="882">
        <v>650</v>
      </c>
      <c r="N13" s="883"/>
      <c r="O13" s="883"/>
      <c r="P13" s="884"/>
      <c r="Q13" s="885">
        <v>1310</v>
      </c>
      <c r="R13" s="886"/>
      <c r="S13" s="886"/>
      <c r="T13" s="887"/>
      <c r="U13" s="882">
        <v>12</v>
      </c>
      <c r="V13" s="883"/>
      <c r="W13" s="883"/>
      <c r="X13" s="884"/>
      <c r="Y13" s="882">
        <v>23</v>
      </c>
      <c r="Z13" s="883"/>
      <c r="AA13" s="883"/>
      <c r="AB13" s="884"/>
      <c r="AC13" s="882">
        <v>46</v>
      </c>
      <c r="AD13" s="883"/>
      <c r="AE13" s="883"/>
      <c r="AF13" s="884"/>
      <c r="AG13" s="911"/>
      <c r="AH13" s="912"/>
      <c r="AI13" s="912"/>
      <c r="AJ13" s="913"/>
      <c r="AK13" s="892">
        <f t="shared" si="0"/>
        <v>2778</v>
      </c>
      <c r="AL13" s="883"/>
      <c r="AM13" s="883"/>
      <c r="AN13" s="883"/>
      <c r="AO13" s="883"/>
      <c r="AP13" s="884"/>
      <c r="AQ13" s="885">
        <f t="shared" si="2"/>
        <v>3596</v>
      </c>
      <c r="AR13" s="886"/>
      <c r="AS13" s="886"/>
      <c r="AT13" s="886"/>
      <c r="AU13" s="886"/>
      <c r="AV13" s="887"/>
    </row>
    <row r="14" spans="1:49" ht="18.75" customHeight="1" thickBot="1" x14ac:dyDescent="0.2">
      <c r="A14" s="893"/>
      <c r="B14" s="894"/>
      <c r="C14" s="894"/>
      <c r="D14" s="895"/>
      <c r="E14" s="893" t="s">
        <v>17</v>
      </c>
      <c r="F14" s="894"/>
      <c r="G14" s="894"/>
      <c r="H14" s="895"/>
      <c r="I14" s="893">
        <v>691</v>
      </c>
      <c r="J14" s="894"/>
      <c r="K14" s="894"/>
      <c r="L14" s="895"/>
      <c r="M14" s="896">
        <v>1380</v>
      </c>
      <c r="N14" s="897"/>
      <c r="O14" s="897"/>
      <c r="P14" s="898"/>
      <c r="Q14" s="896">
        <v>1970</v>
      </c>
      <c r="R14" s="897"/>
      <c r="S14" s="897"/>
      <c r="T14" s="898"/>
      <c r="U14" s="893">
        <v>12</v>
      </c>
      <c r="V14" s="894"/>
      <c r="W14" s="894"/>
      <c r="X14" s="895"/>
      <c r="Y14" s="893">
        <v>23</v>
      </c>
      <c r="Z14" s="894"/>
      <c r="AA14" s="894"/>
      <c r="AB14" s="895"/>
      <c r="AC14" s="893">
        <v>46</v>
      </c>
      <c r="AD14" s="894"/>
      <c r="AE14" s="894"/>
      <c r="AF14" s="895"/>
      <c r="AG14" s="914"/>
      <c r="AH14" s="915"/>
      <c r="AI14" s="915"/>
      <c r="AJ14" s="916"/>
      <c r="AK14" s="957">
        <f t="shared" si="0"/>
        <v>4168</v>
      </c>
      <c r="AL14" s="906"/>
      <c r="AM14" s="906"/>
      <c r="AN14" s="906"/>
      <c r="AO14" s="906"/>
      <c r="AP14" s="907"/>
      <c r="AQ14" s="928">
        <f>(AK14-Q14-M14)*2+(Q14+M14)</f>
        <v>4986</v>
      </c>
      <c r="AR14" s="929"/>
      <c r="AS14" s="929"/>
      <c r="AT14" s="929"/>
      <c r="AU14" s="929"/>
      <c r="AV14" s="930"/>
    </row>
    <row r="15" spans="1:49" ht="18.75" customHeight="1" thickTop="1" x14ac:dyDescent="0.15">
      <c r="A15" s="890" t="s">
        <v>11</v>
      </c>
      <c r="B15" s="890"/>
      <c r="C15" s="890"/>
      <c r="D15" s="890"/>
      <c r="E15" s="890" t="s">
        <v>14</v>
      </c>
      <c r="F15" s="890"/>
      <c r="G15" s="890"/>
      <c r="H15" s="890"/>
      <c r="I15" s="890">
        <v>762</v>
      </c>
      <c r="J15" s="890"/>
      <c r="K15" s="890"/>
      <c r="L15" s="890"/>
      <c r="M15" s="890">
        <v>300</v>
      </c>
      <c r="N15" s="890"/>
      <c r="O15" s="890"/>
      <c r="P15" s="890"/>
      <c r="Q15" s="891">
        <v>820</v>
      </c>
      <c r="R15" s="891"/>
      <c r="S15" s="891"/>
      <c r="T15" s="891"/>
      <c r="U15" s="890">
        <v>12</v>
      </c>
      <c r="V15" s="890"/>
      <c r="W15" s="890"/>
      <c r="X15" s="890"/>
      <c r="Y15" s="890">
        <v>23</v>
      </c>
      <c r="Z15" s="890"/>
      <c r="AA15" s="890"/>
      <c r="AB15" s="890"/>
      <c r="AC15" s="890">
        <v>46</v>
      </c>
      <c r="AD15" s="890"/>
      <c r="AE15" s="890"/>
      <c r="AF15" s="890"/>
      <c r="AG15" s="908" t="s">
        <v>53</v>
      </c>
      <c r="AH15" s="909"/>
      <c r="AI15" s="909"/>
      <c r="AJ15" s="910"/>
      <c r="AK15" s="921">
        <f t="shared" si="0"/>
        <v>2013</v>
      </c>
      <c r="AL15" s="903"/>
      <c r="AM15" s="903"/>
      <c r="AN15" s="903"/>
      <c r="AO15" s="903"/>
      <c r="AP15" s="904"/>
      <c r="AQ15" s="922">
        <f t="shared" ref="AQ15:AQ26" si="3">(AK15-Q15-M15)*2+(Q15+M15)</f>
        <v>2906</v>
      </c>
      <c r="AR15" s="923"/>
      <c r="AS15" s="923"/>
      <c r="AT15" s="923"/>
      <c r="AU15" s="923"/>
      <c r="AV15" s="924"/>
    </row>
    <row r="16" spans="1:49" ht="18.75" customHeight="1" x14ac:dyDescent="0.15">
      <c r="A16" s="882"/>
      <c r="B16" s="883"/>
      <c r="C16" s="883"/>
      <c r="D16" s="884"/>
      <c r="E16" s="882" t="s">
        <v>15</v>
      </c>
      <c r="F16" s="883"/>
      <c r="G16" s="883"/>
      <c r="H16" s="884"/>
      <c r="I16" s="882">
        <v>762</v>
      </c>
      <c r="J16" s="883"/>
      <c r="K16" s="883"/>
      <c r="L16" s="884"/>
      <c r="M16" s="882">
        <v>390</v>
      </c>
      <c r="N16" s="883"/>
      <c r="O16" s="883"/>
      <c r="P16" s="884"/>
      <c r="Q16" s="885">
        <v>820</v>
      </c>
      <c r="R16" s="886"/>
      <c r="S16" s="886"/>
      <c r="T16" s="887"/>
      <c r="U16" s="882">
        <v>12</v>
      </c>
      <c r="V16" s="883"/>
      <c r="W16" s="883"/>
      <c r="X16" s="884"/>
      <c r="Y16" s="882">
        <v>23</v>
      </c>
      <c r="Z16" s="883"/>
      <c r="AA16" s="883"/>
      <c r="AB16" s="884"/>
      <c r="AC16" s="882">
        <v>46</v>
      </c>
      <c r="AD16" s="883"/>
      <c r="AE16" s="883"/>
      <c r="AF16" s="884"/>
      <c r="AG16" s="911"/>
      <c r="AH16" s="912"/>
      <c r="AI16" s="912"/>
      <c r="AJ16" s="913"/>
      <c r="AK16" s="892">
        <f t="shared" si="0"/>
        <v>2103</v>
      </c>
      <c r="AL16" s="883"/>
      <c r="AM16" s="883"/>
      <c r="AN16" s="883"/>
      <c r="AO16" s="883"/>
      <c r="AP16" s="884"/>
      <c r="AQ16" s="885">
        <f t="shared" si="3"/>
        <v>2996</v>
      </c>
      <c r="AR16" s="886"/>
      <c r="AS16" s="886"/>
      <c r="AT16" s="886"/>
      <c r="AU16" s="886"/>
      <c r="AV16" s="887"/>
    </row>
    <row r="17" spans="1:54" ht="18.75" customHeight="1" x14ac:dyDescent="0.15">
      <c r="A17" s="882"/>
      <c r="B17" s="883"/>
      <c r="C17" s="883"/>
      <c r="D17" s="884"/>
      <c r="E17" s="882" t="s">
        <v>16</v>
      </c>
      <c r="F17" s="883"/>
      <c r="G17" s="883"/>
      <c r="H17" s="884"/>
      <c r="I17" s="882">
        <v>762</v>
      </c>
      <c r="J17" s="883"/>
      <c r="K17" s="883"/>
      <c r="L17" s="884"/>
      <c r="M17" s="882">
        <v>650</v>
      </c>
      <c r="N17" s="883"/>
      <c r="O17" s="883"/>
      <c r="P17" s="884"/>
      <c r="Q17" s="885">
        <v>1310</v>
      </c>
      <c r="R17" s="886"/>
      <c r="S17" s="886"/>
      <c r="T17" s="887"/>
      <c r="U17" s="882">
        <v>12</v>
      </c>
      <c r="V17" s="883"/>
      <c r="W17" s="883"/>
      <c r="X17" s="884"/>
      <c r="Y17" s="882">
        <v>23</v>
      </c>
      <c r="Z17" s="883"/>
      <c r="AA17" s="883"/>
      <c r="AB17" s="884"/>
      <c r="AC17" s="882">
        <v>46</v>
      </c>
      <c r="AD17" s="883"/>
      <c r="AE17" s="883"/>
      <c r="AF17" s="884"/>
      <c r="AG17" s="911"/>
      <c r="AH17" s="912"/>
      <c r="AI17" s="912"/>
      <c r="AJ17" s="913"/>
      <c r="AK17" s="892">
        <f t="shared" si="0"/>
        <v>2853</v>
      </c>
      <c r="AL17" s="883"/>
      <c r="AM17" s="883"/>
      <c r="AN17" s="883"/>
      <c r="AO17" s="883"/>
      <c r="AP17" s="884"/>
      <c r="AQ17" s="885">
        <f t="shared" si="3"/>
        <v>3746</v>
      </c>
      <c r="AR17" s="886"/>
      <c r="AS17" s="886"/>
      <c r="AT17" s="886"/>
      <c r="AU17" s="886"/>
      <c r="AV17" s="887"/>
    </row>
    <row r="18" spans="1:54" ht="18.75" customHeight="1" thickBot="1" x14ac:dyDescent="0.2">
      <c r="A18" s="893"/>
      <c r="B18" s="894"/>
      <c r="C18" s="894"/>
      <c r="D18" s="895"/>
      <c r="E18" s="893" t="s">
        <v>17</v>
      </c>
      <c r="F18" s="894"/>
      <c r="G18" s="894"/>
      <c r="H18" s="895"/>
      <c r="I18" s="893">
        <v>762</v>
      </c>
      <c r="J18" s="894"/>
      <c r="K18" s="894"/>
      <c r="L18" s="895"/>
      <c r="M18" s="896">
        <v>1380</v>
      </c>
      <c r="N18" s="897"/>
      <c r="O18" s="897"/>
      <c r="P18" s="898"/>
      <c r="Q18" s="896">
        <v>1970</v>
      </c>
      <c r="R18" s="897"/>
      <c r="S18" s="897"/>
      <c r="T18" s="898"/>
      <c r="U18" s="893">
        <v>12</v>
      </c>
      <c r="V18" s="894"/>
      <c r="W18" s="894"/>
      <c r="X18" s="895"/>
      <c r="Y18" s="893">
        <v>23</v>
      </c>
      <c r="Z18" s="894"/>
      <c r="AA18" s="894"/>
      <c r="AB18" s="895"/>
      <c r="AC18" s="893">
        <v>46</v>
      </c>
      <c r="AD18" s="894"/>
      <c r="AE18" s="894"/>
      <c r="AF18" s="895"/>
      <c r="AG18" s="914"/>
      <c r="AH18" s="915"/>
      <c r="AI18" s="915"/>
      <c r="AJ18" s="916"/>
      <c r="AK18" s="925">
        <f t="shared" si="0"/>
        <v>4243</v>
      </c>
      <c r="AL18" s="926"/>
      <c r="AM18" s="926"/>
      <c r="AN18" s="926"/>
      <c r="AO18" s="926"/>
      <c r="AP18" s="927"/>
      <c r="AQ18" s="928">
        <f t="shared" si="3"/>
        <v>5136</v>
      </c>
      <c r="AR18" s="929"/>
      <c r="AS18" s="929"/>
      <c r="AT18" s="929"/>
      <c r="AU18" s="929"/>
      <c r="AV18" s="930"/>
    </row>
    <row r="19" spans="1:54" ht="18.75" customHeight="1" thickTop="1" x14ac:dyDescent="0.15">
      <c r="A19" s="890" t="s">
        <v>12</v>
      </c>
      <c r="B19" s="890"/>
      <c r="C19" s="890"/>
      <c r="D19" s="890"/>
      <c r="E19" s="890" t="s">
        <v>14</v>
      </c>
      <c r="F19" s="890"/>
      <c r="G19" s="890"/>
      <c r="H19" s="890"/>
      <c r="I19" s="890">
        <v>828</v>
      </c>
      <c r="J19" s="890"/>
      <c r="K19" s="890"/>
      <c r="L19" s="890"/>
      <c r="M19" s="890">
        <v>300</v>
      </c>
      <c r="N19" s="890"/>
      <c r="O19" s="890"/>
      <c r="P19" s="890"/>
      <c r="Q19" s="891">
        <v>820</v>
      </c>
      <c r="R19" s="891"/>
      <c r="S19" s="891"/>
      <c r="T19" s="891"/>
      <c r="U19" s="890">
        <v>12</v>
      </c>
      <c r="V19" s="890"/>
      <c r="W19" s="890"/>
      <c r="X19" s="890"/>
      <c r="Y19" s="890">
        <v>23</v>
      </c>
      <c r="Z19" s="890"/>
      <c r="AA19" s="890"/>
      <c r="AB19" s="890"/>
      <c r="AC19" s="890">
        <v>46</v>
      </c>
      <c r="AD19" s="890"/>
      <c r="AE19" s="890"/>
      <c r="AF19" s="890"/>
      <c r="AG19" s="908" t="s">
        <v>53</v>
      </c>
      <c r="AH19" s="909"/>
      <c r="AI19" s="909"/>
      <c r="AJ19" s="910"/>
      <c r="AK19" s="921">
        <f t="shared" si="0"/>
        <v>2083</v>
      </c>
      <c r="AL19" s="903"/>
      <c r="AM19" s="903"/>
      <c r="AN19" s="903"/>
      <c r="AO19" s="903"/>
      <c r="AP19" s="904"/>
      <c r="AQ19" s="922">
        <f t="shared" si="3"/>
        <v>3046</v>
      </c>
      <c r="AR19" s="923"/>
      <c r="AS19" s="923"/>
      <c r="AT19" s="923"/>
      <c r="AU19" s="923"/>
      <c r="AV19" s="924"/>
    </row>
    <row r="20" spans="1:54" ht="18.75" customHeight="1" x14ac:dyDescent="0.15">
      <c r="A20" s="882"/>
      <c r="B20" s="883"/>
      <c r="C20" s="883"/>
      <c r="D20" s="884"/>
      <c r="E20" s="882" t="s">
        <v>15</v>
      </c>
      <c r="F20" s="883"/>
      <c r="G20" s="883"/>
      <c r="H20" s="884"/>
      <c r="I20" s="882">
        <v>828</v>
      </c>
      <c r="J20" s="883"/>
      <c r="K20" s="883"/>
      <c r="L20" s="884"/>
      <c r="M20" s="882">
        <v>390</v>
      </c>
      <c r="N20" s="883"/>
      <c r="O20" s="883"/>
      <c r="P20" s="884"/>
      <c r="Q20" s="885">
        <v>820</v>
      </c>
      <c r="R20" s="886"/>
      <c r="S20" s="886"/>
      <c r="T20" s="887"/>
      <c r="U20" s="882">
        <v>12</v>
      </c>
      <c r="V20" s="883"/>
      <c r="W20" s="883"/>
      <c r="X20" s="884"/>
      <c r="Y20" s="882">
        <v>23</v>
      </c>
      <c r="Z20" s="883"/>
      <c r="AA20" s="883"/>
      <c r="AB20" s="884"/>
      <c r="AC20" s="882">
        <v>46</v>
      </c>
      <c r="AD20" s="883"/>
      <c r="AE20" s="883"/>
      <c r="AF20" s="884"/>
      <c r="AG20" s="911"/>
      <c r="AH20" s="912"/>
      <c r="AI20" s="912"/>
      <c r="AJ20" s="913"/>
      <c r="AK20" s="892">
        <f t="shared" si="0"/>
        <v>2173</v>
      </c>
      <c r="AL20" s="883"/>
      <c r="AM20" s="883"/>
      <c r="AN20" s="883"/>
      <c r="AO20" s="883"/>
      <c r="AP20" s="884"/>
      <c r="AQ20" s="885">
        <f t="shared" si="3"/>
        <v>3136</v>
      </c>
      <c r="AR20" s="886"/>
      <c r="AS20" s="886"/>
      <c r="AT20" s="886"/>
      <c r="AU20" s="886"/>
      <c r="AV20" s="887"/>
    </row>
    <row r="21" spans="1:54" ht="18.75" customHeight="1" x14ac:dyDescent="0.15">
      <c r="A21" s="882"/>
      <c r="B21" s="883"/>
      <c r="C21" s="883"/>
      <c r="D21" s="884"/>
      <c r="E21" s="882" t="s">
        <v>16</v>
      </c>
      <c r="F21" s="883"/>
      <c r="G21" s="883"/>
      <c r="H21" s="884"/>
      <c r="I21" s="882">
        <v>828</v>
      </c>
      <c r="J21" s="883"/>
      <c r="K21" s="883"/>
      <c r="L21" s="884"/>
      <c r="M21" s="882">
        <v>650</v>
      </c>
      <c r="N21" s="883"/>
      <c r="O21" s="883"/>
      <c r="P21" s="884"/>
      <c r="Q21" s="885">
        <v>1310</v>
      </c>
      <c r="R21" s="886"/>
      <c r="S21" s="886"/>
      <c r="T21" s="887"/>
      <c r="U21" s="882">
        <v>12</v>
      </c>
      <c r="V21" s="883"/>
      <c r="W21" s="883"/>
      <c r="X21" s="884"/>
      <c r="Y21" s="882">
        <v>23</v>
      </c>
      <c r="Z21" s="883"/>
      <c r="AA21" s="883"/>
      <c r="AB21" s="884"/>
      <c r="AC21" s="882">
        <v>46</v>
      </c>
      <c r="AD21" s="883"/>
      <c r="AE21" s="883"/>
      <c r="AF21" s="884"/>
      <c r="AG21" s="911"/>
      <c r="AH21" s="912"/>
      <c r="AI21" s="912"/>
      <c r="AJ21" s="913"/>
      <c r="AK21" s="892">
        <f t="shared" si="0"/>
        <v>2923</v>
      </c>
      <c r="AL21" s="883"/>
      <c r="AM21" s="883"/>
      <c r="AN21" s="883"/>
      <c r="AO21" s="883"/>
      <c r="AP21" s="884"/>
      <c r="AQ21" s="885">
        <f t="shared" si="3"/>
        <v>3886</v>
      </c>
      <c r="AR21" s="886"/>
      <c r="AS21" s="886"/>
      <c r="AT21" s="886"/>
      <c r="AU21" s="886"/>
      <c r="AV21" s="887"/>
    </row>
    <row r="22" spans="1:54" ht="18.75" customHeight="1" thickBot="1" x14ac:dyDescent="0.2">
      <c r="A22" s="893"/>
      <c r="B22" s="894"/>
      <c r="C22" s="894"/>
      <c r="D22" s="895"/>
      <c r="E22" s="893" t="s">
        <v>17</v>
      </c>
      <c r="F22" s="894"/>
      <c r="G22" s="894"/>
      <c r="H22" s="895"/>
      <c r="I22" s="893">
        <v>828</v>
      </c>
      <c r="J22" s="894"/>
      <c r="K22" s="894"/>
      <c r="L22" s="895"/>
      <c r="M22" s="896">
        <v>1380</v>
      </c>
      <c r="N22" s="897"/>
      <c r="O22" s="897"/>
      <c r="P22" s="898"/>
      <c r="Q22" s="896">
        <v>1970</v>
      </c>
      <c r="R22" s="897"/>
      <c r="S22" s="897"/>
      <c r="T22" s="898"/>
      <c r="U22" s="893">
        <v>12</v>
      </c>
      <c r="V22" s="894"/>
      <c r="W22" s="894"/>
      <c r="X22" s="895"/>
      <c r="Y22" s="893">
        <v>23</v>
      </c>
      <c r="Z22" s="894"/>
      <c r="AA22" s="894"/>
      <c r="AB22" s="895"/>
      <c r="AC22" s="893">
        <v>46</v>
      </c>
      <c r="AD22" s="894"/>
      <c r="AE22" s="894"/>
      <c r="AF22" s="895"/>
      <c r="AG22" s="914"/>
      <c r="AH22" s="915"/>
      <c r="AI22" s="915"/>
      <c r="AJ22" s="916"/>
      <c r="AK22" s="925">
        <f t="shared" si="0"/>
        <v>4313</v>
      </c>
      <c r="AL22" s="926"/>
      <c r="AM22" s="926"/>
      <c r="AN22" s="926"/>
      <c r="AO22" s="926"/>
      <c r="AP22" s="927"/>
      <c r="AQ22" s="928">
        <f t="shared" si="3"/>
        <v>5276</v>
      </c>
      <c r="AR22" s="929"/>
      <c r="AS22" s="929"/>
      <c r="AT22" s="929"/>
      <c r="AU22" s="929"/>
      <c r="AV22" s="930"/>
    </row>
    <row r="23" spans="1:54" ht="18.75" customHeight="1" thickTop="1" x14ac:dyDescent="0.15">
      <c r="A23" s="890" t="s">
        <v>13</v>
      </c>
      <c r="B23" s="890"/>
      <c r="C23" s="890"/>
      <c r="D23" s="890"/>
      <c r="E23" s="890" t="s">
        <v>14</v>
      </c>
      <c r="F23" s="890"/>
      <c r="G23" s="890"/>
      <c r="H23" s="890"/>
      <c r="I23" s="890">
        <v>894</v>
      </c>
      <c r="J23" s="890"/>
      <c r="K23" s="890"/>
      <c r="L23" s="890"/>
      <c r="M23" s="890">
        <v>300</v>
      </c>
      <c r="N23" s="890"/>
      <c r="O23" s="890"/>
      <c r="P23" s="890"/>
      <c r="Q23" s="891">
        <v>820</v>
      </c>
      <c r="R23" s="891"/>
      <c r="S23" s="891"/>
      <c r="T23" s="891"/>
      <c r="U23" s="890">
        <v>12</v>
      </c>
      <c r="V23" s="890"/>
      <c r="W23" s="890"/>
      <c r="X23" s="890"/>
      <c r="Y23" s="890">
        <v>23</v>
      </c>
      <c r="Z23" s="890"/>
      <c r="AA23" s="890"/>
      <c r="AB23" s="890"/>
      <c r="AC23" s="890">
        <v>46</v>
      </c>
      <c r="AD23" s="890"/>
      <c r="AE23" s="890"/>
      <c r="AF23" s="890"/>
      <c r="AG23" s="908" t="s">
        <v>53</v>
      </c>
      <c r="AH23" s="909"/>
      <c r="AI23" s="909"/>
      <c r="AJ23" s="910"/>
      <c r="AK23" s="921">
        <f t="shared" si="0"/>
        <v>2153</v>
      </c>
      <c r="AL23" s="903"/>
      <c r="AM23" s="903"/>
      <c r="AN23" s="903"/>
      <c r="AO23" s="903"/>
      <c r="AP23" s="904"/>
      <c r="AQ23" s="922">
        <f t="shared" si="3"/>
        <v>3186</v>
      </c>
      <c r="AR23" s="923"/>
      <c r="AS23" s="923"/>
      <c r="AT23" s="923"/>
      <c r="AU23" s="923"/>
      <c r="AV23" s="924"/>
    </row>
    <row r="24" spans="1:54" ht="18.75" customHeight="1" x14ac:dyDescent="0.15">
      <c r="A24" s="882"/>
      <c r="B24" s="883"/>
      <c r="C24" s="883"/>
      <c r="D24" s="884"/>
      <c r="E24" s="882" t="s">
        <v>15</v>
      </c>
      <c r="F24" s="883"/>
      <c r="G24" s="883"/>
      <c r="H24" s="884"/>
      <c r="I24" s="882">
        <v>894</v>
      </c>
      <c r="J24" s="883"/>
      <c r="K24" s="883"/>
      <c r="L24" s="884"/>
      <c r="M24" s="882">
        <v>390</v>
      </c>
      <c r="N24" s="883"/>
      <c r="O24" s="883"/>
      <c r="P24" s="884"/>
      <c r="Q24" s="885">
        <v>820</v>
      </c>
      <c r="R24" s="886"/>
      <c r="S24" s="886"/>
      <c r="T24" s="887"/>
      <c r="U24" s="882">
        <v>12</v>
      </c>
      <c r="V24" s="883"/>
      <c r="W24" s="883"/>
      <c r="X24" s="884"/>
      <c r="Y24" s="882">
        <v>23</v>
      </c>
      <c r="Z24" s="883"/>
      <c r="AA24" s="883"/>
      <c r="AB24" s="884"/>
      <c r="AC24" s="882">
        <v>46</v>
      </c>
      <c r="AD24" s="883"/>
      <c r="AE24" s="883"/>
      <c r="AF24" s="884"/>
      <c r="AG24" s="911"/>
      <c r="AH24" s="912"/>
      <c r="AI24" s="912"/>
      <c r="AJ24" s="913"/>
      <c r="AK24" s="892">
        <f t="shared" si="0"/>
        <v>2243</v>
      </c>
      <c r="AL24" s="883"/>
      <c r="AM24" s="883"/>
      <c r="AN24" s="883"/>
      <c r="AO24" s="883"/>
      <c r="AP24" s="884"/>
      <c r="AQ24" s="885">
        <f t="shared" si="3"/>
        <v>3276</v>
      </c>
      <c r="AR24" s="886"/>
      <c r="AS24" s="886"/>
      <c r="AT24" s="886"/>
      <c r="AU24" s="886"/>
      <c r="AV24" s="887"/>
    </row>
    <row r="25" spans="1:54" ht="18.75" customHeight="1" x14ac:dyDescent="0.15">
      <c r="A25" s="882"/>
      <c r="B25" s="883"/>
      <c r="C25" s="883"/>
      <c r="D25" s="884"/>
      <c r="E25" s="882" t="s">
        <v>16</v>
      </c>
      <c r="F25" s="883"/>
      <c r="G25" s="883"/>
      <c r="H25" s="884"/>
      <c r="I25" s="882">
        <v>894</v>
      </c>
      <c r="J25" s="883"/>
      <c r="K25" s="883"/>
      <c r="L25" s="884"/>
      <c r="M25" s="882">
        <v>650</v>
      </c>
      <c r="N25" s="883"/>
      <c r="O25" s="883"/>
      <c r="P25" s="884"/>
      <c r="Q25" s="885">
        <v>1310</v>
      </c>
      <c r="R25" s="886"/>
      <c r="S25" s="886"/>
      <c r="T25" s="887"/>
      <c r="U25" s="882">
        <v>12</v>
      </c>
      <c r="V25" s="883"/>
      <c r="W25" s="883"/>
      <c r="X25" s="884"/>
      <c r="Y25" s="882">
        <v>23</v>
      </c>
      <c r="Z25" s="883"/>
      <c r="AA25" s="883"/>
      <c r="AB25" s="884"/>
      <c r="AC25" s="882">
        <v>46</v>
      </c>
      <c r="AD25" s="883"/>
      <c r="AE25" s="883"/>
      <c r="AF25" s="884"/>
      <c r="AG25" s="911"/>
      <c r="AH25" s="912"/>
      <c r="AI25" s="912"/>
      <c r="AJ25" s="913"/>
      <c r="AK25" s="892">
        <f t="shared" si="0"/>
        <v>2993</v>
      </c>
      <c r="AL25" s="883"/>
      <c r="AM25" s="883"/>
      <c r="AN25" s="883"/>
      <c r="AO25" s="883"/>
      <c r="AP25" s="884"/>
      <c r="AQ25" s="885">
        <f t="shared" si="3"/>
        <v>4026</v>
      </c>
      <c r="AR25" s="886"/>
      <c r="AS25" s="886"/>
      <c r="AT25" s="886"/>
      <c r="AU25" s="886"/>
      <c r="AV25" s="887"/>
    </row>
    <row r="26" spans="1:54" ht="18.75" customHeight="1" thickBot="1" x14ac:dyDescent="0.2">
      <c r="A26" s="893"/>
      <c r="B26" s="894"/>
      <c r="C26" s="894"/>
      <c r="D26" s="895"/>
      <c r="E26" s="949" t="s">
        <v>17</v>
      </c>
      <c r="F26" s="950"/>
      <c r="G26" s="950"/>
      <c r="H26" s="951"/>
      <c r="I26" s="893">
        <v>894</v>
      </c>
      <c r="J26" s="894"/>
      <c r="K26" s="894"/>
      <c r="L26" s="895"/>
      <c r="M26" s="896">
        <v>1380</v>
      </c>
      <c r="N26" s="897"/>
      <c r="O26" s="897"/>
      <c r="P26" s="898"/>
      <c r="Q26" s="896">
        <v>1970</v>
      </c>
      <c r="R26" s="897"/>
      <c r="S26" s="897"/>
      <c r="T26" s="898"/>
      <c r="U26" s="893">
        <v>12</v>
      </c>
      <c r="V26" s="894"/>
      <c r="W26" s="894"/>
      <c r="X26" s="895"/>
      <c r="Y26" s="893">
        <v>23</v>
      </c>
      <c r="Z26" s="894"/>
      <c r="AA26" s="894"/>
      <c r="AB26" s="895"/>
      <c r="AC26" s="893">
        <v>46</v>
      </c>
      <c r="AD26" s="894"/>
      <c r="AE26" s="894"/>
      <c r="AF26" s="895"/>
      <c r="AG26" s="914"/>
      <c r="AH26" s="915"/>
      <c r="AI26" s="915"/>
      <c r="AJ26" s="916"/>
      <c r="AK26" s="940">
        <f t="shared" si="0"/>
        <v>4383</v>
      </c>
      <c r="AL26" s="941"/>
      <c r="AM26" s="941"/>
      <c r="AN26" s="941"/>
      <c r="AO26" s="941"/>
      <c r="AP26" s="942"/>
      <c r="AQ26" s="943">
        <f t="shared" si="3"/>
        <v>5416</v>
      </c>
      <c r="AR26" s="944"/>
      <c r="AS26" s="944"/>
      <c r="AT26" s="944"/>
      <c r="AU26" s="944"/>
      <c r="AV26" s="945"/>
    </row>
    <row r="27" spans="1:54" ht="12" customHeight="1" thickTop="1" x14ac:dyDescent="0.15">
      <c r="E27" s="3"/>
      <c r="F27" s="3"/>
      <c r="G27" s="3"/>
      <c r="H27" s="3"/>
    </row>
    <row r="28" spans="1:54" x14ac:dyDescent="0.15">
      <c r="A28" s="874" t="s">
        <v>26</v>
      </c>
      <c r="B28" s="874"/>
      <c r="C28" s="874"/>
      <c r="D28" s="874"/>
      <c r="E28" s="874"/>
      <c r="F28" s="946" t="s">
        <v>34</v>
      </c>
      <c r="G28" s="946"/>
      <c r="H28" s="946"/>
      <c r="I28" s="946"/>
      <c r="J28" s="946"/>
      <c r="K28" s="946"/>
      <c r="L28" s="946"/>
      <c r="M28" s="946"/>
      <c r="N28" s="946"/>
      <c r="O28" s="946"/>
      <c r="P28" s="946"/>
      <c r="Q28" s="946"/>
      <c r="R28" s="946"/>
      <c r="S28" s="946"/>
      <c r="T28" s="946"/>
      <c r="U28" s="946"/>
      <c r="V28" s="946"/>
      <c r="W28" s="946"/>
      <c r="X28" s="946"/>
      <c r="Y28" s="946"/>
      <c r="Z28" s="946"/>
      <c r="AA28" s="946"/>
      <c r="AB28" s="946"/>
      <c r="AC28" s="946"/>
      <c r="AD28" s="946"/>
      <c r="AE28" s="946"/>
      <c r="AF28" s="946"/>
      <c r="AG28" s="946"/>
      <c r="AH28" s="946"/>
      <c r="AI28" s="946"/>
      <c r="AJ28" s="946"/>
      <c r="AK28" s="4"/>
      <c r="AL28" s="878" t="s">
        <v>36</v>
      </c>
      <c r="AM28" s="947" t="s">
        <v>38</v>
      </c>
      <c r="AN28" s="947"/>
      <c r="AO28" s="947"/>
      <c r="AP28" s="947"/>
      <c r="AQ28" s="947"/>
      <c r="AR28" s="947"/>
      <c r="AS28" s="947"/>
      <c r="AT28" s="947"/>
      <c r="AU28" s="947"/>
      <c r="AV28" s="947"/>
      <c r="AW28" s="4"/>
      <c r="AX28" s="4"/>
      <c r="AY28" s="4"/>
      <c r="AZ28" s="4"/>
      <c r="BA28" s="4"/>
      <c r="BB28" s="4"/>
    </row>
    <row r="29" spans="1:54" x14ac:dyDescent="0.15">
      <c r="A29" s="948" t="s">
        <v>27</v>
      </c>
      <c r="B29" s="948"/>
      <c r="C29" s="948"/>
      <c r="D29" s="948"/>
      <c r="E29" s="948"/>
      <c r="F29" s="956" t="s">
        <v>31</v>
      </c>
      <c r="G29" s="956"/>
      <c r="H29" s="956"/>
      <c r="I29" s="956"/>
      <c r="J29" s="956"/>
      <c r="K29" s="956"/>
      <c r="L29" s="956"/>
      <c r="M29" s="956"/>
      <c r="N29" s="956"/>
      <c r="O29" s="956"/>
      <c r="P29" s="956"/>
      <c r="Q29" s="956"/>
      <c r="R29" s="956"/>
      <c r="S29" s="956"/>
      <c r="T29" s="956"/>
      <c r="U29" s="956"/>
      <c r="V29" s="956"/>
      <c r="W29" s="956"/>
      <c r="X29" s="956"/>
      <c r="Y29" s="956"/>
      <c r="Z29" s="956"/>
      <c r="AA29" s="956"/>
      <c r="AB29" s="956"/>
      <c r="AC29" s="956"/>
      <c r="AD29" s="956"/>
      <c r="AE29" s="956"/>
      <c r="AF29" s="956"/>
      <c r="AG29" s="956"/>
      <c r="AH29" s="956"/>
      <c r="AI29" s="956"/>
      <c r="AJ29" s="956"/>
      <c r="AK29" s="4"/>
      <c r="AL29" s="878"/>
      <c r="AM29" s="953">
        <v>30</v>
      </c>
      <c r="AN29" s="954"/>
      <c r="AO29" s="954"/>
      <c r="AP29" s="954"/>
      <c r="AQ29" s="954"/>
      <c r="AR29" s="954"/>
      <c r="AS29" s="954"/>
      <c r="AT29" s="954"/>
      <c r="AU29" s="954"/>
      <c r="AV29" s="955"/>
      <c r="AW29" s="4"/>
      <c r="AX29" s="4"/>
      <c r="AY29" s="4"/>
      <c r="AZ29" s="4"/>
      <c r="BA29" s="4"/>
      <c r="BB29" s="4"/>
    </row>
    <row r="30" spans="1:54" x14ac:dyDescent="0.15">
      <c r="A30" s="931" t="s">
        <v>28</v>
      </c>
      <c r="B30" s="931"/>
      <c r="C30" s="931"/>
      <c r="D30" s="931"/>
      <c r="E30" s="931"/>
      <c r="F30" s="932" t="s">
        <v>35</v>
      </c>
      <c r="G30" s="932"/>
      <c r="H30" s="932"/>
      <c r="I30" s="932"/>
      <c r="J30" s="932"/>
      <c r="K30" s="932"/>
      <c r="L30" s="932"/>
      <c r="M30" s="932"/>
      <c r="N30" s="932"/>
      <c r="O30" s="932"/>
      <c r="P30" s="932"/>
      <c r="Q30" s="932"/>
      <c r="R30" s="932"/>
      <c r="S30" s="932"/>
      <c r="T30" s="932"/>
      <c r="U30" s="932"/>
      <c r="V30" s="932"/>
      <c r="W30" s="932"/>
      <c r="X30" s="932"/>
      <c r="Y30" s="932"/>
      <c r="Z30" s="932"/>
      <c r="AA30" s="932"/>
      <c r="AB30" s="932"/>
      <c r="AC30" s="932"/>
      <c r="AD30" s="932"/>
      <c r="AE30" s="932"/>
      <c r="AF30" s="932"/>
      <c r="AG30" s="932"/>
      <c r="AH30" s="932"/>
      <c r="AI30" s="932"/>
      <c r="AJ30" s="932"/>
      <c r="AK30" s="4"/>
      <c r="AL30" s="878" t="s">
        <v>37</v>
      </c>
      <c r="AM30" s="933" t="s">
        <v>40</v>
      </c>
      <c r="AN30" s="934"/>
      <c r="AO30" s="934"/>
      <c r="AP30" s="934"/>
      <c r="AQ30" s="934"/>
      <c r="AR30" s="934"/>
      <c r="AS30" s="934"/>
      <c r="AT30" s="934"/>
      <c r="AU30" s="934"/>
      <c r="AV30" s="935"/>
      <c r="AW30" s="4"/>
      <c r="AX30" s="4"/>
      <c r="AY30" s="4"/>
      <c r="AZ30" s="4"/>
      <c r="BA30" s="4"/>
      <c r="BB30" s="4"/>
    </row>
    <row r="31" spans="1:54" x14ac:dyDescent="0.15">
      <c r="A31" s="931" t="s">
        <v>29</v>
      </c>
      <c r="B31" s="931"/>
      <c r="C31" s="931"/>
      <c r="D31" s="931"/>
      <c r="E31" s="931"/>
      <c r="F31" s="932" t="s">
        <v>32</v>
      </c>
      <c r="G31" s="932"/>
      <c r="H31" s="932"/>
      <c r="I31" s="932"/>
      <c r="J31" s="932"/>
      <c r="K31" s="932"/>
      <c r="L31" s="932"/>
      <c r="M31" s="932"/>
      <c r="N31" s="932"/>
      <c r="O31" s="932"/>
      <c r="P31" s="932"/>
      <c r="Q31" s="932"/>
      <c r="R31" s="932"/>
      <c r="S31" s="932"/>
      <c r="T31" s="932"/>
      <c r="U31" s="932"/>
      <c r="V31" s="932"/>
      <c r="W31" s="932"/>
      <c r="X31" s="932"/>
      <c r="Y31" s="932"/>
      <c r="Z31" s="932"/>
      <c r="AA31" s="932"/>
      <c r="AB31" s="932"/>
      <c r="AC31" s="932"/>
      <c r="AD31" s="932"/>
      <c r="AE31" s="932"/>
      <c r="AF31" s="932"/>
      <c r="AG31" s="932"/>
      <c r="AH31" s="932"/>
      <c r="AI31" s="932"/>
      <c r="AJ31" s="932"/>
      <c r="AK31" s="4"/>
      <c r="AL31" s="878"/>
      <c r="AM31" s="936" t="s">
        <v>39</v>
      </c>
      <c r="AN31" s="937"/>
      <c r="AO31" s="937"/>
      <c r="AP31" s="937"/>
      <c r="AQ31" s="937"/>
      <c r="AR31" s="937"/>
      <c r="AS31" s="937"/>
      <c r="AT31" s="937"/>
      <c r="AU31" s="937"/>
      <c r="AV31" s="938"/>
      <c r="AW31" s="4"/>
      <c r="AX31" s="4"/>
      <c r="AY31" s="4"/>
      <c r="AZ31" s="4"/>
      <c r="BA31" s="4"/>
      <c r="BB31" s="4"/>
    </row>
    <row r="32" spans="1:54" x14ac:dyDescent="0.15">
      <c r="A32" s="939" t="s">
        <v>30</v>
      </c>
      <c r="B32" s="939"/>
      <c r="C32" s="939"/>
      <c r="D32" s="939"/>
      <c r="E32" s="939"/>
      <c r="F32" s="952" t="s">
        <v>33</v>
      </c>
      <c r="G32" s="952"/>
      <c r="H32" s="952"/>
      <c r="I32" s="952"/>
      <c r="J32" s="952"/>
      <c r="K32" s="952"/>
      <c r="L32" s="952"/>
      <c r="M32" s="952"/>
      <c r="N32" s="952"/>
      <c r="O32" s="952"/>
      <c r="P32" s="952"/>
      <c r="Q32" s="952"/>
      <c r="R32" s="952"/>
      <c r="S32" s="952"/>
      <c r="T32" s="952"/>
      <c r="U32" s="952"/>
      <c r="V32" s="952"/>
      <c r="W32" s="952"/>
      <c r="X32" s="952"/>
      <c r="Y32" s="952"/>
      <c r="Z32" s="952"/>
      <c r="AA32" s="952"/>
      <c r="AB32" s="952"/>
      <c r="AC32" s="952"/>
      <c r="AD32" s="952"/>
      <c r="AE32" s="952"/>
      <c r="AF32" s="952"/>
      <c r="AG32" s="952"/>
      <c r="AH32" s="952"/>
      <c r="AI32" s="952"/>
      <c r="AJ32" s="952"/>
      <c r="AK32" s="4"/>
      <c r="AL32" s="878"/>
      <c r="AM32" s="953">
        <v>246</v>
      </c>
      <c r="AN32" s="954"/>
      <c r="AO32" s="954"/>
      <c r="AP32" s="954"/>
      <c r="AQ32" s="954"/>
      <c r="AR32" s="954"/>
      <c r="AS32" s="954"/>
      <c r="AT32" s="954"/>
      <c r="AU32" s="954"/>
      <c r="AV32" s="955"/>
      <c r="AW32" s="4"/>
      <c r="AX32" s="4"/>
      <c r="AY32" s="4"/>
      <c r="AZ32" s="4"/>
      <c r="BA32" s="4"/>
      <c r="BB32" s="4"/>
    </row>
    <row r="33" spans="1:54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</sheetData>
  <mergeCells count="239">
    <mergeCell ref="A28:E28"/>
    <mergeCell ref="A29:E29"/>
    <mergeCell ref="A30:E30"/>
    <mergeCell ref="A32:E32"/>
    <mergeCell ref="A31:E31"/>
    <mergeCell ref="F29:AJ29"/>
    <mergeCell ref="F30:AJ30"/>
    <mergeCell ref="F31:AJ31"/>
    <mergeCell ref="F32:AJ32"/>
    <mergeCell ref="A1:AV2"/>
    <mergeCell ref="E11:H11"/>
    <mergeCell ref="E12:H12"/>
    <mergeCell ref="E13:H13"/>
    <mergeCell ref="AK12:AP12"/>
    <mergeCell ref="AQ12:AV12"/>
    <mergeCell ref="Q13:T13"/>
    <mergeCell ref="AK11:AP11"/>
    <mergeCell ref="AQ11:AV11"/>
    <mergeCell ref="A12:D12"/>
    <mergeCell ref="I12:L12"/>
    <mergeCell ref="M12:P12"/>
    <mergeCell ref="Q12:T12"/>
    <mergeCell ref="U12:X12"/>
    <mergeCell ref="Y12:AB12"/>
    <mergeCell ref="AC12:AF12"/>
    <mergeCell ref="U11:X11"/>
    <mergeCell ref="Y11:AB11"/>
    <mergeCell ref="AC11:AF11"/>
    <mergeCell ref="AK13:AP13"/>
    <mergeCell ref="AQ13:AV13"/>
    <mergeCell ref="AG11:AJ14"/>
    <mergeCell ref="AK10:AP10"/>
    <mergeCell ref="AQ10:AV10"/>
    <mergeCell ref="A3:AV4"/>
    <mergeCell ref="AK25:AP25"/>
    <mergeCell ref="AQ25:AV25"/>
    <mergeCell ref="A26:D26"/>
    <mergeCell ref="I26:L26"/>
    <mergeCell ref="M26:P26"/>
    <mergeCell ref="Q26:T26"/>
    <mergeCell ref="U26:X26"/>
    <mergeCell ref="Y26:AB26"/>
    <mergeCell ref="AC26:AF26"/>
    <mergeCell ref="U25:X25"/>
    <mergeCell ref="Y25:AB25"/>
    <mergeCell ref="AC25:AF25"/>
    <mergeCell ref="AG23:AJ26"/>
    <mergeCell ref="AK24:AP24"/>
    <mergeCell ref="AQ24:AV24"/>
    <mergeCell ref="AC5:AF5"/>
    <mergeCell ref="AK5:AP6"/>
    <mergeCell ref="AQ5:AV6"/>
    <mergeCell ref="AG5:AJ6"/>
    <mergeCell ref="Q5:T6"/>
    <mergeCell ref="A25:D25"/>
    <mergeCell ref="I25:L25"/>
    <mergeCell ref="M25:P25"/>
    <mergeCell ref="Q25:T25"/>
    <mergeCell ref="AK23:AP23"/>
    <mergeCell ref="AQ23:AV23"/>
    <mergeCell ref="A24:D24"/>
    <mergeCell ref="I24:L24"/>
    <mergeCell ref="M24:P24"/>
    <mergeCell ref="Q24:T24"/>
    <mergeCell ref="U24:X24"/>
    <mergeCell ref="Y24:AB24"/>
    <mergeCell ref="AC24:AF24"/>
    <mergeCell ref="U23:X23"/>
    <mergeCell ref="Y23:AB23"/>
    <mergeCell ref="AC23:AF23"/>
    <mergeCell ref="A23:D23"/>
    <mergeCell ref="E19:H19"/>
    <mergeCell ref="A22:D22"/>
    <mergeCell ref="AG19:AJ22"/>
    <mergeCell ref="AK20:AP20"/>
    <mergeCell ref="AQ20:AV20"/>
    <mergeCell ref="A21:D21"/>
    <mergeCell ref="AK19:AP19"/>
    <mergeCell ref="AQ19:AV19"/>
    <mergeCell ref="A20:D20"/>
    <mergeCell ref="I20:L20"/>
    <mergeCell ref="M20:P20"/>
    <mergeCell ref="Q20:T20"/>
    <mergeCell ref="U20:X20"/>
    <mergeCell ref="Y20:AB20"/>
    <mergeCell ref="AC20:AF20"/>
    <mergeCell ref="U19:X19"/>
    <mergeCell ref="Y19:AB19"/>
    <mergeCell ref="I19:L19"/>
    <mergeCell ref="M19:P19"/>
    <mergeCell ref="Q19:T19"/>
    <mergeCell ref="AQ21:AV21"/>
    <mergeCell ref="E21:H21"/>
    <mergeCell ref="A19:D19"/>
    <mergeCell ref="AC19:AF19"/>
    <mergeCell ref="I16:L16"/>
    <mergeCell ref="I17:L17"/>
    <mergeCell ref="M17:P17"/>
    <mergeCell ref="Q17:T17"/>
    <mergeCell ref="AK15:AP15"/>
    <mergeCell ref="E26:H26"/>
    <mergeCell ref="I22:L22"/>
    <mergeCell ref="M22:P22"/>
    <mergeCell ref="Q22:T22"/>
    <mergeCell ref="U22:X22"/>
    <mergeCell ref="Y22:AB22"/>
    <mergeCell ref="AC22:AF22"/>
    <mergeCell ref="U21:X21"/>
    <mergeCell ref="Y21:AB21"/>
    <mergeCell ref="AC21:AF21"/>
    <mergeCell ref="E25:H25"/>
    <mergeCell ref="I21:L21"/>
    <mergeCell ref="M21:P21"/>
    <mergeCell ref="Q21:T21"/>
    <mergeCell ref="E24:H24"/>
    <mergeCell ref="I23:L23"/>
    <mergeCell ref="M23:P23"/>
    <mergeCell ref="Q23:T23"/>
    <mergeCell ref="E23:H23"/>
    <mergeCell ref="E16:H16"/>
    <mergeCell ref="I15:L15"/>
    <mergeCell ref="M15:P15"/>
    <mergeCell ref="Q15:T15"/>
    <mergeCell ref="AK17:AP17"/>
    <mergeCell ref="AQ17:AV17"/>
    <mergeCell ref="A18:D18"/>
    <mergeCell ref="E22:H22"/>
    <mergeCell ref="I18:L18"/>
    <mergeCell ref="M18:P18"/>
    <mergeCell ref="Q18:T18"/>
    <mergeCell ref="U18:X18"/>
    <mergeCell ref="Y18:AB18"/>
    <mergeCell ref="AC18:AF18"/>
    <mergeCell ref="U17:X17"/>
    <mergeCell ref="Y17:AB17"/>
    <mergeCell ref="AC17:AF17"/>
    <mergeCell ref="AG15:AJ18"/>
    <mergeCell ref="AK16:AP16"/>
    <mergeCell ref="AQ16:AV16"/>
    <mergeCell ref="AK22:AP22"/>
    <mergeCell ref="AQ22:AV22"/>
    <mergeCell ref="AK21:AP21"/>
    <mergeCell ref="E20:H20"/>
    <mergeCell ref="A14:D14"/>
    <mergeCell ref="E18:H18"/>
    <mergeCell ref="I14:L14"/>
    <mergeCell ref="M14:P14"/>
    <mergeCell ref="Q14:T14"/>
    <mergeCell ref="U14:X14"/>
    <mergeCell ref="Y14:AB14"/>
    <mergeCell ref="AC14:AF14"/>
    <mergeCell ref="U13:X13"/>
    <mergeCell ref="Y13:AB13"/>
    <mergeCell ref="AC13:AF13"/>
    <mergeCell ref="A13:D13"/>
    <mergeCell ref="E17:H17"/>
    <mergeCell ref="I13:L13"/>
    <mergeCell ref="M13:P13"/>
    <mergeCell ref="A17:D17"/>
    <mergeCell ref="E14:H14"/>
    <mergeCell ref="A16:D16"/>
    <mergeCell ref="M16:P16"/>
    <mergeCell ref="Q16:T16"/>
    <mergeCell ref="U16:X16"/>
    <mergeCell ref="Y16:AB16"/>
    <mergeCell ref="AC16:AF16"/>
    <mergeCell ref="U15:X15"/>
    <mergeCell ref="A11:D11"/>
    <mergeCell ref="E15:H15"/>
    <mergeCell ref="I11:L11"/>
    <mergeCell ref="M11:P11"/>
    <mergeCell ref="Q11:T11"/>
    <mergeCell ref="AK9:AP9"/>
    <mergeCell ref="AQ9:AV9"/>
    <mergeCell ref="A10:D10"/>
    <mergeCell ref="E10:H10"/>
    <mergeCell ref="I10:L10"/>
    <mergeCell ref="M10:P10"/>
    <mergeCell ref="Q10:T10"/>
    <mergeCell ref="U10:X10"/>
    <mergeCell ref="Y10:AB10"/>
    <mergeCell ref="AC10:AF10"/>
    <mergeCell ref="U9:X9"/>
    <mergeCell ref="Y9:AB9"/>
    <mergeCell ref="AC9:AF9"/>
    <mergeCell ref="AK14:AP14"/>
    <mergeCell ref="AQ14:AV14"/>
    <mergeCell ref="A15:D15"/>
    <mergeCell ref="AG7:AJ10"/>
    <mergeCell ref="AQ8:AV8"/>
    <mergeCell ref="A9:D9"/>
    <mergeCell ref="A5:D6"/>
    <mergeCell ref="AK8:AP8"/>
    <mergeCell ref="I5:L5"/>
    <mergeCell ref="U5:X5"/>
    <mergeCell ref="Y5:AB5"/>
    <mergeCell ref="E9:H9"/>
    <mergeCell ref="I9:L9"/>
    <mergeCell ref="M9:P9"/>
    <mergeCell ref="Q9:T9"/>
    <mergeCell ref="AK7:AP7"/>
    <mergeCell ref="A8:D8"/>
    <mergeCell ref="E8:H8"/>
    <mergeCell ref="I8:L8"/>
    <mergeCell ref="M8:P8"/>
    <mergeCell ref="Q8:T8"/>
    <mergeCell ref="U8:X8"/>
    <mergeCell ref="Y8:AB8"/>
    <mergeCell ref="AC8:AF8"/>
    <mergeCell ref="U7:X7"/>
    <mergeCell ref="Y7:AB7"/>
    <mergeCell ref="AC7:AF7"/>
    <mergeCell ref="A7:D7"/>
    <mergeCell ref="E7:H7"/>
    <mergeCell ref="I7:L7"/>
    <mergeCell ref="AM28:AV28"/>
    <mergeCell ref="AM29:AV29"/>
    <mergeCell ref="AM30:AV30"/>
    <mergeCell ref="AM31:AV31"/>
    <mergeCell ref="AM32:AV32"/>
    <mergeCell ref="AL28:AL29"/>
    <mergeCell ref="AL30:AL32"/>
    <mergeCell ref="Y6:AB6"/>
    <mergeCell ref="AC6:AF6"/>
    <mergeCell ref="AQ15:AV15"/>
    <mergeCell ref="AK18:AP18"/>
    <mergeCell ref="AQ18:AV18"/>
    <mergeCell ref="AK26:AP26"/>
    <mergeCell ref="AQ26:AV26"/>
    <mergeCell ref="F28:AJ28"/>
    <mergeCell ref="I6:L6"/>
    <mergeCell ref="U6:X6"/>
    <mergeCell ref="M5:P6"/>
    <mergeCell ref="E5:H6"/>
    <mergeCell ref="AQ7:AV7"/>
    <mergeCell ref="M7:P7"/>
    <mergeCell ref="Q7:T7"/>
    <mergeCell ref="Y15:AB15"/>
    <mergeCell ref="AC15:AF15"/>
  </mergeCells>
  <phoneticPr fontId="2"/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049-971C-4C44-98EE-8702D15AF56F}">
  <sheetPr>
    <pageSetUpPr fitToPage="1"/>
  </sheetPr>
  <dimension ref="A1:AR78"/>
  <sheetViews>
    <sheetView topLeftCell="A34" zoomScaleNormal="100" zoomScaleSheetLayoutView="70" workbookViewId="0">
      <selection activeCell="AG40" sqref="AG40:AJ41"/>
    </sheetView>
  </sheetViews>
  <sheetFormatPr defaultColWidth="9" defaultRowHeight="16.5" x14ac:dyDescent="0.15"/>
  <cols>
    <col min="1" max="44" width="4.125" style="17" customWidth="1"/>
    <col min="45" max="100" width="3.5" style="17" customWidth="1"/>
    <col min="101" max="16384" width="9" style="17"/>
  </cols>
  <sheetData>
    <row r="1" spans="1:44" ht="12" customHeight="1" x14ac:dyDescent="0.15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4" ht="12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</row>
    <row r="3" spans="1:44" ht="12" customHeight="1" x14ac:dyDescent="0.15">
      <c r="A3" s="60" t="s">
        <v>155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spans="1:44" ht="16.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56"/>
      <c r="AD4" s="56"/>
      <c r="AE4" s="56"/>
      <c r="AF4" s="56"/>
      <c r="AG4" s="56"/>
      <c r="AH4" s="56"/>
      <c r="AI4" s="56"/>
      <c r="AJ4" s="62" t="s">
        <v>200</v>
      </c>
      <c r="AK4" s="62"/>
      <c r="AL4" s="62"/>
      <c r="AM4" s="62"/>
      <c r="AN4" s="62"/>
      <c r="AO4" s="62"/>
      <c r="AP4" s="62"/>
      <c r="AQ4" s="62"/>
      <c r="AR4" s="62"/>
    </row>
    <row r="5" spans="1:44" ht="30" customHeight="1" x14ac:dyDescent="0.15">
      <c r="A5" s="63" t="s">
        <v>0</v>
      </c>
      <c r="B5" s="63"/>
      <c r="C5" s="63"/>
      <c r="D5" s="63"/>
      <c r="E5" s="63" t="s">
        <v>25</v>
      </c>
      <c r="F5" s="63"/>
      <c r="G5" s="63"/>
      <c r="H5" s="63"/>
      <c r="I5" s="66" t="s">
        <v>19</v>
      </c>
      <c r="J5" s="67"/>
      <c r="K5" s="67"/>
      <c r="L5" s="68"/>
      <c r="M5" s="63" t="s">
        <v>194</v>
      </c>
      <c r="N5" s="63"/>
      <c r="O5" s="63"/>
      <c r="P5" s="63"/>
      <c r="Q5" s="63" t="s">
        <v>3</v>
      </c>
      <c r="R5" s="63"/>
      <c r="S5" s="63"/>
      <c r="T5" s="63"/>
      <c r="U5" s="69" t="s">
        <v>180</v>
      </c>
      <c r="V5" s="70"/>
      <c r="W5" s="70"/>
      <c r="X5" s="70"/>
      <c r="Y5" s="70"/>
      <c r="Z5" s="70"/>
      <c r="AA5" s="70"/>
      <c r="AB5" s="71"/>
      <c r="AC5" s="69" t="s">
        <v>179</v>
      </c>
      <c r="AD5" s="70"/>
      <c r="AE5" s="70"/>
      <c r="AF5" s="70"/>
      <c r="AG5" s="70"/>
      <c r="AH5" s="70"/>
      <c r="AI5" s="70"/>
      <c r="AJ5" s="71"/>
      <c r="AK5" s="69" t="s">
        <v>181</v>
      </c>
      <c r="AL5" s="70"/>
      <c r="AM5" s="70"/>
      <c r="AN5" s="70"/>
      <c r="AO5" s="70"/>
      <c r="AP5" s="70"/>
      <c r="AQ5" s="70"/>
      <c r="AR5" s="71"/>
    </row>
    <row r="6" spans="1:44" ht="30" customHeight="1" x14ac:dyDescent="0.15">
      <c r="A6" s="64"/>
      <c r="B6" s="64"/>
      <c r="C6" s="64"/>
      <c r="D6" s="64"/>
      <c r="E6" s="64"/>
      <c r="F6" s="64"/>
      <c r="G6" s="64"/>
      <c r="H6" s="64"/>
      <c r="I6" s="78" t="s">
        <v>7</v>
      </c>
      <c r="J6" s="79"/>
      <c r="K6" s="79"/>
      <c r="L6" s="80"/>
      <c r="M6" s="64"/>
      <c r="N6" s="64"/>
      <c r="O6" s="64"/>
      <c r="P6" s="64"/>
      <c r="Q6" s="64"/>
      <c r="R6" s="64"/>
      <c r="S6" s="64"/>
      <c r="T6" s="64"/>
      <c r="U6" s="72"/>
      <c r="V6" s="73"/>
      <c r="W6" s="73"/>
      <c r="X6" s="73"/>
      <c r="Y6" s="73"/>
      <c r="Z6" s="73"/>
      <c r="AA6" s="73"/>
      <c r="AB6" s="74"/>
      <c r="AC6" s="72"/>
      <c r="AD6" s="73"/>
      <c r="AE6" s="73"/>
      <c r="AF6" s="73"/>
      <c r="AG6" s="73"/>
      <c r="AH6" s="73"/>
      <c r="AI6" s="73"/>
      <c r="AJ6" s="74"/>
      <c r="AK6" s="72"/>
      <c r="AL6" s="73"/>
      <c r="AM6" s="73"/>
      <c r="AN6" s="73"/>
      <c r="AO6" s="73"/>
      <c r="AP6" s="73"/>
      <c r="AQ6" s="73"/>
      <c r="AR6" s="74"/>
    </row>
    <row r="7" spans="1:44" ht="30" customHeight="1" thickBot="1" x14ac:dyDescent="0.2">
      <c r="A7" s="65"/>
      <c r="B7" s="65"/>
      <c r="C7" s="65"/>
      <c r="D7" s="65"/>
      <c r="E7" s="65"/>
      <c r="F7" s="65"/>
      <c r="G7" s="65"/>
      <c r="H7" s="65"/>
      <c r="I7" s="81"/>
      <c r="J7" s="82"/>
      <c r="K7" s="82"/>
      <c r="L7" s="83"/>
      <c r="M7" s="65"/>
      <c r="N7" s="65"/>
      <c r="O7" s="65"/>
      <c r="P7" s="65"/>
      <c r="Q7" s="65"/>
      <c r="R7" s="65"/>
      <c r="S7" s="65"/>
      <c r="T7" s="65"/>
      <c r="U7" s="72"/>
      <c r="V7" s="73"/>
      <c r="W7" s="73"/>
      <c r="X7" s="73"/>
      <c r="Y7" s="73"/>
      <c r="Z7" s="73"/>
      <c r="AA7" s="73"/>
      <c r="AB7" s="74"/>
      <c r="AC7" s="72"/>
      <c r="AD7" s="73"/>
      <c r="AE7" s="73"/>
      <c r="AF7" s="73"/>
      <c r="AG7" s="73"/>
      <c r="AH7" s="73"/>
      <c r="AI7" s="73"/>
      <c r="AJ7" s="74"/>
      <c r="AK7" s="75"/>
      <c r="AL7" s="76"/>
      <c r="AM7" s="76"/>
      <c r="AN7" s="76"/>
      <c r="AO7" s="76"/>
      <c r="AP7" s="76"/>
      <c r="AQ7" s="76"/>
      <c r="AR7" s="77"/>
    </row>
    <row r="8" spans="1:44" ht="22.15" customHeight="1" thickTop="1" x14ac:dyDescent="0.15">
      <c r="A8" s="84" t="s">
        <v>62</v>
      </c>
      <c r="B8" s="85"/>
      <c r="C8" s="85"/>
      <c r="D8" s="86"/>
      <c r="E8" s="93" t="s">
        <v>14</v>
      </c>
      <c r="F8" s="93"/>
      <c r="G8" s="93"/>
      <c r="H8" s="93"/>
      <c r="I8" s="94">
        <v>682</v>
      </c>
      <c r="J8" s="95"/>
      <c r="K8" s="95"/>
      <c r="L8" s="96"/>
      <c r="M8" s="103">
        <v>300</v>
      </c>
      <c r="N8" s="103"/>
      <c r="O8" s="103"/>
      <c r="P8" s="103"/>
      <c r="Q8" s="104">
        <v>880</v>
      </c>
      <c r="R8" s="104"/>
      <c r="S8" s="104"/>
      <c r="T8" s="104"/>
      <c r="U8" s="105">
        <f>(I8+SUM(A40:T41,A46))*30+SUM(U40:AR41)+ROUND((((I8+SUM(A40:T41,A46))*30)+SUM(U40:AR41))*0.14,0)+(SUM(M8:T8)*30)</f>
        <v>62635</v>
      </c>
      <c r="V8" s="106"/>
      <c r="W8" s="106"/>
      <c r="X8" s="106"/>
      <c r="Y8" s="106"/>
      <c r="Z8" s="106"/>
      <c r="AA8" s="106"/>
      <c r="AB8" s="107"/>
      <c r="AC8" s="105">
        <f>((I8+SUM(A40:T41,A46))*30+SUM(U40:AR41))*2+ROUND((((I8+SUM(A40:T41,A46))*30)+SUM(U40:AR41))*2*0.14,0)+(SUM(M8:T8)*30)</f>
        <v>89869</v>
      </c>
      <c r="AD8" s="106"/>
      <c r="AE8" s="106"/>
      <c r="AF8" s="106"/>
      <c r="AG8" s="106"/>
      <c r="AH8" s="106"/>
      <c r="AI8" s="106"/>
      <c r="AJ8" s="107"/>
      <c r="AK8" s="108">
        <f>((I8+SUM(A40:T41,A46))*30+SUM(U40:AR41))*3+ROUND((((I8+SUM(A40:T41,A46))*30)+SUM(U40:AR41))*3*0.14,0)+(SUM(M8:T8)*30)</f>
        <v>117104</v>
      </c>
      <c r="AL8" s="109"/>
      <c r="AM8" s="109"/>
      <c r="AN8" s="109"/>
      <c r="AO8" s="109"/>
      <c r="AP8" s="109"/>
      <c r="AQ8" s="109"/>
      <c r="AR8" s="110"/>
    </row>
    <row r="9" spans="1:44" ht="22.15" customHeight="1" x14ac:dyDescent="0.15">
      <c r="A9" s="87"/>
      <c r="B9" s="88"/>
      <c r="C9" s="88"/>
      <c r="D9" s="89"/>
      <c r="E9" s="111" t="s">
        <v>15</v>
      </c>
      <c r="F9" s="112"/>
      <c r="G9" s="112"/>
      <c r="H9" s="113"/>
      <c r="I9" s="97"/>
      <c r="J9" s="98"/>
      <c r="K9" s="98"/>
      <c r="L9" s="99"/>
      <c r="M9" s="114">
        <v>390</v>
      </c>
      <c r="N9" s="115"/>
      <c r="O9" s="115"/>
      <c r="P9" s="116"/>
      <c r="Q9" s="117">
        <v>880</v>
      </c>
      <c r="R9" s="118"/>
      <c r="S9" s="118"/>
      <c r="T9" s="119"/>
      <c r="U9" s="120">
        <f>(I8+SUM(A40:T41,A46))*30+SUM(U40:AR41)+ROUND((((I8+SUM(A40:T41,A46))*30)+SUM(U40:AR41))*0.14,0)+(SUM(M9:T9)*30)</f>
        <v>65335</v>
      </c>
      <c r="V9" s="121"/>
      <c r="W9" s="121"/>
      <c r="X9" s="121"/>
      <c r="Y9" s="121"/>
      <c r="Z9" s="121"/>
      <c r="AA9" s="121"/>
      <c r="AB9" s="122"/>
      <c r="AC9" s="120">
        <f>((I8+SUM(A40:T41,A46))*30+SUM(U40:AR41))*2+ROUND((((I8+SUM(A40:T41,A46))*30)+SUM(U40:AR41))*2*0.14,0)+(SUM(M9:T9)*30)</f>
        <v>92569</v>
      </c>
      <c r="AD9" s="121"/>
      <c r="AE9" s="121"/>
      <c r="AF9" s="121"/>
      <c r="AG9" s="121"/>
      <c r="AH9" s="121"/>
      <c r="AI9" s="121"/>
      <c r="AJ9" s="122"/>
      <c r="AK9" s="123">
        <f>((I8+SUM(A40:T41,A46))*30+SUM(U40:AR41))*3+ROUND((((I8+SUM(A40:T41,A46))*30)+SUM(U40:AR41))*3*0.14,0)+(SUM(M9:T9)*30)</f>
        <v>119804</v>
      </c>
      <c r="AL9" s="124"/>
      <c r="AM9" s="124"/>
      <c r="AN9" s="124"/>
      <c r="AO9" s="124"/>
      <c r="AP9" s="124"/>
      <c r="AQ9" s="124"/>
      <c r="AR9" s="125"/>
    </row>
    <row r="10" spans="1:44" ht="22.15" customHeight="1" x14ac:dyDescent="0.15">
      <c r="A10" s="87"/>
      <c r="B10" s="88"/>
      <c r="C10" s="88"/>
      <c r="D10" s="89"/>
      <c r="E10" s="111" t="s">
        <v>117</v>
      </c>
      <c r="F10" s="112"/>
      <c r="G10" s="112"/>
      <c r="H10" s="113"/>
      <c r="I10" s="97"/>
      <c r="J10" s="98"/>
      <c r="K10" s="98"/>
      <c r="L10" s="99"/>
      <c r="M10" s="114">
        <v>650</v>
      </c>
      <c r="N10" s="115"/>
      <c r="O10" s="115"/>
      <c r="P10" s="116"/>
      <c r="Q10" s="117">
        <v>1370</v>
      </c>
      <c r="R10" s="118"/>
      <c r="S10" s="118"/>
      <c r="T10" s="119"/>
      <c r="U10" s="120">
        <f>(I8+SUM(A40:T41,A46))*30+SUM(U40:AR41)+ROUND((((I8+SUM(A40:T41,A46))*30)+SUM(U40:AR41))*0.14,0)+(SUM(M10:T10)*30)</f>
        <v>87835</v>
      </c>
      <c r="V10" s="121"/>
      <c r="W10" s="121"/>
      <c r="X10" s="121"/>
      <c r="Y10" s="121"/>
      <c r="Z10" s="121"/>
      <c r="AA10" s="121"/>
      <c r="AB10" s="122"/>
      <c r="AC10" s="120">
        <f>((I8+SUM(A40:T41,A46))*30+SUM(U40:AR41))*2+ROUND((((I8+SUM(A40:T41,A46))*30)+SUM(U40:AR41))*2*0.14,0)+(SUM(M10:T10)*30)</f>
        <v>115069</v>
      </c>
      <c r="AD10" s="121"/>
      <c r="AE10" s="121"/>
      <c r="AF10" s="121"/>
      <c r="AG10" s="121"/>
      <c r="AH10" s="121"/>
      <c r="AI10" s="121"/>
      <c r="AJ10" s="122"/>
      <c r="AK10" s="123">
        <f>((I8+SUM(A40:T41,A46))*30+SUM(U40:AR41))*3+ROUND((((I8+SUM(A40:T41,A46))*30)+SUM(U40:AR41))*3*0.14,0)+(SUM(M10:T10)*30)</f>
        <v>142304</v>
      </c>
      <c r="AL10" s="124"/>
      <c r="AM10" s="124"/>
      <c r="AN10" s="124"/>
      <c r="AO10" s="124"/>
      <c r="AP10" s="124"/>
      <c r="AQ10" s="124"/>
      <c r="AR10" s="125"/>
    </row>
    <row r="11" spans="1:44" ht="22.15" customHeight="1" x14ac:dyDescent="0.15">
      <c r="A11" s="87"/>
      <c r="B11" s="88"/>
      <c r="C11" s="88"/>
      <c r="D11" s="89"/>
      <c r="E11" s="111" t="s">
        <v>118</v>
      </c>
      <c r="F11" s="112"/>
      <c r="G11" s="112"/>
      <c r="H11" s="113"/>
      <c r="I11" s="97"/>
      <c r="J11" s="98"/>
      <c r="K11" s="98"/>
      <c r="L11" s="99"/>
      <c r="M11" s="141">
        <v>1360</v>
      </c>
      <c r="N11" s="142"/>
      <c r="O11" s="142"/>
      <c r="P11" s="143"/>
      <c r="Q11" s="117">
        <v>1370</v>
      </c>
      <c r="R11" s="118"/>
      <c r="S11" s="118"/>
      <c r="T11" s="119"/>
      <c r="U11" s="120">
        <f>(I8+SUM(A40:T41,A46))*30+SUM(U40:AR41)+ROUND((((I8+SUM(A40:T41,A46))*30)+SUM(U40:AR41))*0.14,0)+(SUM(M11:T11)*30)</f>
        <v>109135</v>
      </c>
      <c r="V11" s="121"/>
      <c r="W11" s="121"/>
      <c r="X11" s="121"/>
      <c r="Y11" s="121"/>
      <c r="Z11" s="121"/>
      <c r="AA11" s="121"/>
      <c r="AB11" s="122"/>
      <c r="AC11" s="120">
        <f>((I8+SUM(A40:T41,A46))*30+SUM(U40:AR41))*2+ROUND((((I8+SUM(A40:T41,A46))*30)+SUM(U40:AR41))*2*0.14,0)+(SUM(M11:T11)*30)</f>
        <v>136369</v>
      </c>
      <c r="AD11" s="121"/>
      <c r="AE11" s="121"/>
      <c r="AF11" s="121"/>
      <c r="AG11" s="121"/>
      <c r="AH11" s="121"/>
      <c r="AI11" s="121"/>
      <c r="AJ11" s="122"/>
      <c r="AK11" s="123">
        <f>((I8+SUM(A40:T41,A46))*30+SUM(U40:AR41))*3+ROUND((((I8+SUM(A40:T41,A46))*30)+SUM(U40:AR41))*3*0.14,0)+(SUM(M11:T11)*30)</f>
        <v>163604</v>
      </c>
      <c r="AL11" s="124"/>
      <c r="AM11" s="124"/>
      <c r="AN11" s="124"/>
      <c r="AO11" s="124"/>
      <c r="AP11" s="124"/>
      <c r="AQ11" s="124"/>
      <c r="AR11" s="125"/>
    </row>
    <row r="12" spans="1:44" ht="22.15" customHeight="1" thickBot="1" x14ac:dyDescent="0.2">
      <c r="A12" s="90"/>
      <c r="B12" s="91"/>
      <c r="C12" s="91"/>
      <c r="D12" s="92"/>
      <c r="E12" s="126" t="s">
        <v>17</v>
      </c>
      <c r="F12" s="127"/>
      <c r="G12" s="127"/>
      <c r="H12" s="128"/>
      <c r="I12" s="100"/>
      <c r="J12" s="101"/>
      <c r="K12" s="101"/>
      <c r="L12" s="102"/>
      <c r="M12" s="129">
        <v>1445</v>
      </c>
      <c r="N12" s="130"/>
      <c r="O12" s="130"/>
      <c r="P12" s="131"/>
      <c r="Q12" s="132">
        <v>2066</v>
      </c>
      <c r="R12" s="133"/>
      <c r="S12" s="133"/>
      <c r="T12" s="134"/>
      <c r="U12" s="135">
        <f>(I8+SUM(A40:T41,A46))*30+SUM(U40:AR41)+ROUND((((I8+SUM(A40:T41,A46))*30)+SUM(U40:AR41))*0.14,0)+(SUM(M12:T12)*30)</f>
        <v>132565</v>
      </c>
      <c r="V12" s="136"/>
      <c r="W12" s="136"/>
      <c r="X12" s="136"/>
      <c r="Y12" s="136"/>
      <c r="Z12" s="136"/>
      <c r="AA12" s="136"/>
      <c r="AB12" s="137"/>
      <c r="AC12" s="135">
        <f>((I8+SUM(A40:T41,A46))*30+SUM(U40:AR41))*2+ROUND((((I8+SUM(A40:T41,A46))*30)+SUM(U40:AR41))*2*0.14,0)+(SUM(M12:T12)*30)</f>
        <v>159799</v>
      </c>
      <c r="AD12" s="136"/>
      <c r="AE12" s="136"/>
      <c r="AF12" s="136"/>
      <c r="AG12" s="136"/>
      <c r="AH12" s="136"/>
      <c r="AI12" s="136"/>
      <c r="AJ12" s="137"/>
      <c r="AK12" s="138">
        <f>((I8+SUM(A40:T41,A46))*30+SUM(U40:AR41))*3+ROUND((((I8+SUM(A40:T41,A46))*30)+SUM(U40:AR41))*3*0.14,0)+(SUM(M12:T12)*30)</f>
        <v>187034</v>
      </c>
      <c r="AL12" s="139"/>
      <c r="AM12" s="139"/>
      <c r="AN12" s="139"/>
      <c r="AO12" s="139"/>
      <c r="AP12" s="139"/>
      <c r="AQ12" s="139"/>
      <c r="AR12" s="140"/>
    </row>
    <row r="13" spans="1:44" ht="22.15" customHeight="1" thickTop="1" x14ac:dyDescent="0.15">
      <c r="A13" s="84" t="s">
        <v>61</v>
      </c>
      <c r="B13" s="85"/>
      <c r="C13" s="85"/>
      <c r="D13" s="86"/>
      <c r="E13" s="144" t="s">
        <v>14</v>
      </c>
      <c r="F13" s="144"/>
      <c r="G13" s="144"/>
      <c r="H13" s="144"/>
      <c r="I13" s="94">
        <v>753</v>
      </c>
      <c r="J13" s="95"/>
      <c r="K13" s="95"/>
      <c r="L13" s="96"/>
      <c r="M13" s="103">
        <v>300</v>
      </c>
      <c r="N13" s="103"/>
      <c r="O13" s="103"/>
      <c r="P13" s="103"/>
      <c r="Q13" s="104">
        <v>880</v>
      </c>
      <c r="R13" s="104"/>
      <c r="S13" s="104"/>
      <c r="T13" s="104"/>
      <c r="U13" s="105">
        <f>(I13+SUM(A40:T41,A46))*30+SUM(U40:AR41)+ROUND((((I13+SUM(A40:T41,A46))*30)+SUM(U40:AR41))*0.14,0)+(SUM(M13:T13)*30)</f>
        <v>65063</v>
      </c>
      <c r="V13" s="106"/>
      <c r="W13" s="106"/>
      <c r="X13" s="106"/>
      <c r="Y13" s="106"/>
      <c r="Z13" s="106"/>
      <c r="AA13" s="106"/>
      <c r="AB13" s="107"/>
      <c r="AC13" s="108">
        <f>((I13+SUM(A40:T41,A46))*30+SUM(U40:AR41))*2+ROUND((((I13+SUM(A40:T41,A46))*30)+SUM(U40:AR41))*2*0.14,0)+(SUM(M13:T13)*30)</f>
        <v>94726</v>
      </c>
      <c r="AD13" s="109"/>
      <c r="AE13" s="109"/>
      <c r="AF13" s="109"/>
      <c r="AG13" s="109"/>
      <c r="AH13" s="109"/>
      <c r="AI13" s="109"/>
      <c r="AJ13" s="110"/>
      <c r="AK13" s="108">
        <f>((I13+SUM(A40:T41,A46))*30+SUM(U40:AR41))*3+ROUND((((I13+SUM(A40:T41,A46))*30)+SUM(U40:AR41))*3*0.14,0)+(SUM(M13:T13)*30)</f>
        <v>124388</v>
      </c>
      <c r="AL13" s="109"/>
      <c r="AM13" s="109"/>
      <c r="AN13" s="109"/>
      <c r="AO13" s="109"/>
      <c r="AP13" s="109"/>
      <c r="AQ13" s="109"/>
      <c r="AR13" s="110"/>
    </row>
    <row r="14" spans="1:44" ht="22.15" customHeight="1" x14ac:dyDescent="0.15">
      <c r="A14" s="87"/>
      <c r="B14" s="88"/>
      <c r="C14" s="88"/>
      <c r="D14" s="89"/>
      <c r="E14" s="111" t="s">
        <v>15</v>
      </c>
      <c r="F14" s="112"/>
      <c r="G14" s="112"/>
      <c r="H14" s="113"/>
      <c r="I14" s="97"/>
      <c r="J14" s="98"/>
      <c r="K14" s="98"/>
      <c r="L14" s="99"/>
      <c r="M14" s="114">
        <v>390</v>
      </c>
      <c r="N14" s="115"/>
      <c r="O14" s="115"/>
      <c r="P14" s="116"/>
      <c r="Q14" s="117">
        <v>880</v>
      </c>
      <c r="R14" s="118"/>
      <c r="S14" s="118"/>
      <c r="T14" s="119"/>
      <c r="U14" s="123">
        <f>(I13+SUM(A40:T41,A46))*30+SUM(U40:AR41)+ROUND((((I13+SUM(A40:T41,A46))*30)+SUM(U40:AR41))*0.14,0)+(SUM(M14:T14)*30)</f>
        <v>67763</v>
      </c>
      <c r="V14" s="124"/>
      <c r="W14" s="124"/>
      <c r="X14" s="124"/>
      <c r="Y14" s="124"/>
      <c r="Z14" s="124"/>
      <c r="AA14" s="124"/>
      <c r="AB14" s="125"/>
      <c r="AC14" s="123">
        <f>((I13+SUM(A40:T41,A46))*30+SUM(U40:AR41))*2+ROUND((((I13+SUM(A40:T41,A46))*30)+SUM(U40:AR41))*2*0.14,0)+(SUM(M14:T14)*30)</f>
        <v>97426</v>
      </c>
      <c r="AD14" s="124"/>
      <c r="AE14" s="124"/>
      <c r="AF14" s="124"/>
      <c r="AG14" s="124"/>
      <c r="AH14" s="124"/>
      <c r="AI14" s="124"/>
      <c r="AJ14" s="125"/>
      <c r="AK14" s="123">
        <f>((I13+SUM(A40:T41,A46))*30+SUM(U40:AR41))*3+ROUND((((I13+SUM(A40:T41,A46))*30)+SUM(U40:AR41))*3*0.14,0)+(SUM(M14:T14)*30)</f>
        <v>127088</v>
      </c>
      <c r="AL14" s="124"/>
      <c r="AM14" s="124"/>
      <c r="AN14" s="124"/>
      <c r="AO14" s="124"/>
      <c r="AP14" s="124"/>
      <c r="AQ14" s="124"/>
      <c r="AR14" s="125"/>
    </row>
    <row r="15" spans="1:44" ht="22.15" customHeight="1" x14ac:dyDescent="0.15">
      <c r="A15" s="87"/>
      <c r="B15" s="88"/>
      <c r="C15" s="88"/>
      <c r="D15" s="89"/>
      <c r="E15" s="111" t="s">
        <v>117</v>
      </c>
      <c r="F15" s="112"/>
      <c r="G15" s="112"/>
      <c r="H15" s="113"/>
      <c r="I15" s="97"/>
      <c r="J15" s="98"/>
      <c r="K15" s="98"/>
      <c r="L15" s="99"/>
      <c r="M15" s="114">
        <v>650</v>
      </c>
      <c r="N15" s="115"/>
      <c r="O15" s="115"/>
      <c r="P15" s="116"/>
      <c r="Q15" s="117">
        <v>1370</v>
      </c>
      <c r="R15" s="118"/>
      <c r="S15" s="118"/>
      <c r="T15" s="119"/>
      <c r="U15" s="123">
        <f>(I13+SUM(A40:T41,A46))*30+SUM(U40:AR41)+ROUND((((I13+SUM(A40:T41,A46))*30)+SUM(U40:AR41))*0.14,0)+(SUM(M15:T15)*30)</f>
        <v>90263</v>
      </c>
      <c r="V15" s="124"/>
      <c r="W15" s="124"/>
      <c r="X15" s="124"/>
      <c r="Y15" s="124"/>
      <c r="Z15" s="124"/>
      <c r="AA15" s="124"/>
      <c r="AB15" s="125"/>
      <c r="AC15" s="123">
        <f>((I13+SUM(A40:T41,A46))*30+SUM(U40:AR41))*2+ROUND((((I13+SUM(A40:T41,A46))*30)+SUM(U40:AR41))*2*0.14,0)+(SUM(M15:T15)*30)</f>
        <v>119926</v>
      </c>
      <c r="AD15" s="124"/>
      <c r="AE15" s="124"/>
      <c r="AF15" s="124"/>
      <c r="AG15" s="124"/>
      <c r="AH15" s="124"/>
      <c r="AI15" s="124"/>
      <c r="AJ15" s="125"/>
      <c r="AK15" s="123">
        <f>((I13+SUM(A40:T41,A46))*30+SUM(U40:AR41))*3+ROUND((((I13+SUM(A40:T41,A46))*30)+SUM(U40:AR41))*3*0.14,0)+(SUM(M15:T15)*30)</f>
        <v>149588</v>
      </c>
      <c r="AL15" s="124"/>
      <c r="AM15" s="124"/>
      <c r="AN15" s="124"/>
      <c r="AO15" s="124"/>
      <c r="AP15" s="124"/>
      <c r="AQ15" s="124"/>
      <c r="AR15" s="125"/>
    </row>
    <row r="16" spans="1:44" ht="22.15" customHeight="1" x14ac:dyDescent="0.15">
      <c r="A16" s="87"/>
      <c r="B16" s="88"/>
      <c r="C16" s="88"/>
      <c r="D16" s="89"/>
      <c r="E16" s="111" t="s">
        <v>118</v>
      </c>
      <c r="F16" s="112"/>
      <c r="G16" s="112"/>
      <c r="H16" s="113"/>
      <c r="I16" s="97"/>
      <c r="J16" s="98"/>
      <c r="K16" s="98"/>
      <c r="L16" s="99"/>
      <c r="M16" s="141">
        <v>1360</v>
      </c>
      <c r="N16" s="142"/>
      <c r="O16" s="142"/>
      <c r="P16" s="143"/>
      <c r="Q16" s="117">
        <v>1370</v>
      </c>
      <c r="R16" s="118"/>
      <c r="S16" s="118"/>
      <c r="T16" s="119"/>
      <c r="U16" s="123">
        <f>(I13+SUM(A40:T41,A46))*30+SUM(U40:AR41)+ROUND((((I13+SUM(A40:T41,A46))*30)+SUM(U40:AR41))*0.14,0)+(SUM(M16:T16)*30)</f>
        <v>111563</v>
      </c>
      <c r="V16" s="124"/>
      <c r="W16" s="124"/>
      <c r="X16" s="124"/>
      <c r="Y16" s="124"/>
      <c r="Z16" s="124"/>
      <c r="AA16" s="124"/>
      <c r="AB16" s="125"/>
      <c r="AC16" s="123">
        <f>((I13+SUM(A40:T41,A46))*30+SUM(U40:AR41))*2+ROUND((((I13+SUM(A40:T41,A46))*30)+SUM(U40:AR41))*2*0.14,0)+(SUM(M16:T16)*30)</f>
        <v>141226</v>
      </c>
      <c r="AD16" s="124"/>
      <c r="AE16" s="124"/>
      <c r="AF16" s="124"/>
      <c r="AG16" s="124"/>
      <c r="AH16" s="124"/>
      <c r="AI16" s="124"/>
      <c r="AJ16" s="125"/>
      <c r="AK16" s="123">
        <f>((I13+SUM(A40:T41,A46))*30+SUM(U40:AR41))*3+ROUND((((I13+SUM(A40:T41,A46))*30)+SUM(U40:AR41))*3*0.14,0)+(SUM(M16:T16)*30)</f>
        <v>170888</v>
      </c>
      <c r="AL16" s="124"/>
      <c r="AM16" s="124"/>
      <c r="AN16" s="124"/>
      <c r="AO16" s="124"/>
      <c r="AP16" s="124"/>
      <c r="AQ16" s="124"/>
      <c r="AR16" s="125"/>
    </row>
    <row r="17" spans="1:44" ht="22.15" customHeight="1" thickBot="1" x14ac:dyDescent="0.2">
      <c r="A17" s="90"/>
      <c r="B17" s="91"/>
      <c r="C17" s="91"/>
      <c r="D17" s="92"/>
      <c r="E17" s="126" t="s">
        <v>17</v>
      </c>
      <c r="F17" s="127"/>
      <c r="G17" s="127"/>
      <c r="H17" s="128"/>
      <c r="I17" s="100"/>
      <c r="J17" s="101"/>
      <c r="K17" s="101"/>
      <c r="L17" s="102"/>
      <c r="M17" s="129">
        <v>1445</v>
      </c>
      <c r="N17" s="130"/>
      <c r="O17" s="130"/>
      <c r="P17" s="131"/>
      <c r="Q17" s="132">
        <v>2066</v>
      </c>
      <c r="R17" s="133"/>
      <c r="S17" s="133"/>
      <c r="T17" s="134"/>
      <c r="U17" s="145">
        <f>(I13+SUM(A40:T41,A46))*30+SUM(U40:AR41)+ROUND((((I13+SUM(A40:T41,A46))*30)+SUM(U40:AR41))*0.14,0)+(SUM(M17:T17)*30)</f>
        <v>134993</v>
      </c>
      <c r="V17" s="146"/>
      <c r="W17" s="146"/>
      <c r="X17" s="146"/>
      <c r="Y17" s="146"/>
      <c r="Z17" s="146"/>
      <c r="AA17" s="146"/>
      <c r="AB17" s="147"/>
      <c r="AC17" s="145">
        <f>((I13+SUM(A40:T41,A46))*30+SUM(U40:AR41))*2+ROUND((((I13+SUM(A40:T41,A46))*30)+SUM(U40:AR41))*2*0.14,0)+(SUM(M17:T17)*30)</f>
        <v>164656</v>
      </c>
      <c r="AD17" s="146"/>
      <c r="AE17" s="146"/>
      <c r="AF17" s="146"/>
      <c r="AG17" s="146"/>
      <c r="AH17" s="146"/>
      <c r="AI17" s="146"/>
      <c r="AJ17" s="147"/>
      <c r="AK17" s="145">
        <f>((I13+SUM(A40:T41,A46))*30+SUM(U40:AR41))*3+ROUND((((I13+SUM(A40:T41,A46))*30)+SUM(U40:AR41))*3*0.14,0)+(SUM(M17:T17)*30)</f>
        <v>194318</v>
      </c>
      <c r="AL17" s="146"/>
      <c r="AM17" s="146"/>
      <c r="AN17" s="146"/>
      <c r="AO17" s="146"/>
      <c r="AP17" s="146"/>
      <c r="AQ17" s="146"/>
      <c r="AR17" s="147"/>
    </row>
    <row r="18" spans="1:44" ht="22.15" customHeight="1" thickTop="1" x14ac:dyDescent="0.15">
      <c r="A18" s="84" t="s">
        <v>60</v>
      </c>
      <c r="B18" s="85"/>
      <c r="C18" s="85"/>
      <c r="D18" s="86"/>
      <c r="E18" s="144" t="s">
        <v>14</v>
      </c>
      <c r="F18" s="144"/>
      <c r="G18" s="144"/>
      <c r="H18" s="144"/>
      <c r="I18" s="94">
        <v>828</v>
      </c>
      <c r="J18" s="95"/>
      <c r="K18" s="95"/>
      <c r="L18" s="96"/>
      <c r="M18" s="103">
        <v>300</v>
      </c>
      <c r="N18" s="103"/>
      <c r="O18" s="103"/>
      <c r="P18" s="103"/>
      <c r="Q18" s="104">
        <v>880</v>
      </c>
      <c r="R18" s="104"/>
      <c r="S18" s="104"/>
      <c r="T18" s="104"/>
      <c r="U18" s="148">
        <f>(I18+SUM(A40:T41,A46))*30+SUM(U40:AR41)+ROUND((((I18+SUM(A40:T41,A46))*30)+SUM(U40:AR41))*0.14,0)+(SUM(M18:T18)*30)</f>
        <v>67628</v>
      </c>
      <c r="V18" s="149"/>
      <c r="W18" s="149"/>
      <c r="X18" s="149"/>
      <c r="Y18" s="149"/>
      <c r="Z18" s="149"/>
      <c r="AA18" s="149"/>
      <c r="AB18" s="150"/>
      <c r="AC18" s="108">
        <f>((I18+SUM(A40:T41,A46))*30+SUM(U40:AR41))*2+ROUND((((I18+SUM(A40:T41,A46))*30)+SUM(U40:AR41))*2*0.14,0)+(SUM(M18:T18)*30)</f>
        <v>99856</v>
      </c>
      <c r="AD18" s="109"/>
      <c r="AE18" s="109"/>
      <c r="AF18" s="109"/>
      <c r="AG18" s="109"/>
      <c r="AH18" s="109"/>
      <c r="AI18" s="109"/>
      <c r="AJ18" s="110"/>
      <c r="AK18" s="108">
        <f>((I18+SUM(A40:T41,A46))*30+SUM(U40:AR41))*3+ROUND((((I18+SUM(A40:T41,A46))*30)+SUM(U40:AR41))*3*0.14,0)+(SUM(M18:T18)*30)</f>
        <v>132083</v>
      </c>
      <c r="AL18" s="109"/>
      <c r="AM18" s="109"/>
      <c r="AN18" s="109"/>
      <c r="AO18" s="109"/>
      <c r="AP18" s="109"/>
      <c r="AQ18" s="109"/>
      <c r="AR18" s="110"/>
    </row>
    <row r="19" spans="1:44" ht="22.15" customHeight="1" x14ac:dyDescent="0.15">
      <c r="A19" s="87"/>
      <c r="B19" s="88"/>
      <c r="C19" s="88"/>
      <c r="D19" s="89"/>
      <c r="E19" s="111" t="s">
        <v>15</v>
      </c>
      <c r="F19" s="112"/>
      <c r="G19" s="112"/>
      <c r="H19" s="113"/>
      <c r="I19" s="97"/>
      <c r="J19" s="98"/>
      <c r="K19" s="98"/>
      <c r="L19" s="99"/>
      <c r="M19" s="114">
        <v>390</v>
      </c>
      <c r="N19" s="115"/>
      <c r="O19" s="115"/>
      <c r="P19" s="116"/>
      <c r="Q19" s="117">
        <v>880</v>
      </c>
      <c r="R19" s="118"/>
      <c r="S19" s="118"/>
      <c r="T19" s="119"/>
      <c r="U19" s="123">
        <f>(I18+SUM(A40:T41,A46))*30+SUM(U40:AR41)+ROUND((((I18+SUM(A40:T41,A46))*30)+SUM(U40:AR41))*0.14,0)+(SUM(M19:T19)*30)</f>
        <v>70328</v>
      </c>
      <c r="V19" s="124"/>
      <c r="W19" s="124"/>
      <c r="X19" s="124"/>
      <c r="Y19" s="124"/>
      <c r="Z19" s="124"/>
      <c r="AA19" s="124"/>
      <c r="AB19" s="125"/>
      <c r="AC19" s="123">
        <f>((I18+SUM(A40:T41,A46))*30+SUM(U40:AR41))*2+ROUND((((I18+SUM(A40:T41,A46))*30)+SUM(U40:AR41))*2*0.14,0)+(SUM(M19:T19)*30)</f>
        <v>102556</v>
      </c>
      <c r="AD19" s="124"/>
      <c r="AE19" s="124"/>
      <c r="AF19" s="124"/>
      <c r="AG19" s="124"/>
      <c r="AH19" s="124"/>
      <c r="AI19" s="124"/>
      <c r="AJ19" s="125"/>
      <c r="AK19" s="123">
        <f>((I18+SUM(A40:T41,A46))*30+SUM(U40:AR41))*3+ROUND((((I18+SUM(A40:T41,A46))*30)+SUM(U40:AR41))*3*0.14,0)+(SUM(M19:T19)*30)</f>
        <v>134783</v>
      </c>
      <c r="AL19" s="124"/>
      <c r="AM19" s="124"/>
      <c r="AN19" s="124"/>
      <c r="AO19" s="124"/>
      <c r="AP19" s="124"/>
      <c r="AQ19" s="124"/>
      <c r="AR19" s="125"/>
    </row>
    <row r="20" spans="1:44" ht="22.15" customHeight="1" x14ac:dyDescent="0.15">
      <c r="A20" s="87"/>
      <c r="B20" s="88"/>
      <c r="C20" s="88"/>
      <c r="D20" s="89"/>
      <c r="E20" s="111" t="s">
        <v>117</v>
      </c>
      <c r="F20" s="112"/>
      <c r="G20" s="112"/>
      <c r="H20" s="113"/>
      <c r="I20" s="97"/>
      <c r="J20" s="98"/>
      <c r="K20" s="98"/>
      <c r="L20" s="99"/>
      <c r="M20" s="114">
        <v>650</v>
      </c>
      <c r="N20" s="115"/>
      <c r="O20" s="115"/>
      <c r="P20" s="116"/>
      <c r="Q20" s="117">
        <v>1370</v>
      </c>
      <c r="R20" s="118"/>
      <c r="S20" s="118"/>
      <c r="T20" s="119"/>
      <c r="U20" s="123">
        <f>(I18+SUM(A40:T41,A46))*30+SUM(U40:AR41)+ROUND((((I18+SUM(A40:T41,A46))*30)+SUM(U40:AR41))*0.14,0)+(SUM(M20:T20)*30)</f>
        <v>92828</v>
      </c>
      <c r="V20" s="124"/>
      <c r="W20" s="124"/>
      <c r="X20" s="124"/>
      <c r="Y20" s="124"/>
      <c r="Z20" s="124"/>
      <c r="AA20" s="124"/>
      <c r="AB20" s="125"/>
      <c r="AC20" s="123">
        <f>((I18+SUM(A40:T41,A46))*30+SUM(U40:AR41))*2+ROUND((((I18+SUM(A40:T41,A46))*30)+SUM(U40:AR41))*2*0.14,0)+(SUM(M20:T20)*30)</f>
        <v>125056</v>
      </c>
      <c r="AD20" s="124"/>
      <c r="AE20" s="124"/>
      <c r="AF20" s="124"/>
      <c r="AG20" s="124"/>
      <c r="AH20" s="124"/>
      <c r="AI20" s="124"/>
      <c r="AJ20" s="125"/>
      <c r="AK20" s="123">
        <f>((I18+SUM(A40:T41,A46))*30+SUM(U40:AR41))*3+ROUND((((I18+SUM(A40:T41,A46))*30)+SUM(U40:AR41))*3*0.14,0)+(SUM(M20:T20)*30)</f>
        <v>157283</v>
      </c>
      <c r="AL20" s="124"/>
      <c r="AM20" s="124"/>
      <c r="AN20" s="124"/>
      <c r="AO20" s="124"/>
      <c r="AP20" s="124"/>
      <c r="AQ20" s="124"/>
      <c r="AR20" s="125"/>
    </row>
    <row r="21" spans="1:44" ht="22.15" customHeight="1" x14ac:dyDescent="0.15">
      <c r="A21" s="87"/>
      <c r="B21" s="88"/>
      <c r="C21" s="88"/>
      <c r="D21" s="89"/>
      <c r="E21" s="111" t="s">
        <v>118</v>
      </c>
      <c r="F21" s="112"/>
      <c r="G21" s="112"/>
      <c r="H21" s="113"/>
      <c r="I21" s="97"/>
      <c r="J21" s="98"/>
      <c r="K21" s="98"/>
      <c r="L21" s="99"/>
      <c r="M21" s="141">
        <v>1360</v>
      </c>
      <c r="N21" s="142"/>
      <c r="O21" s="142"/>
      <c r="P21" s="143"/>
      <c r="Q21" s="117">
        <v>1370</v>
      </c>
      <c r="R21" s="118"/>
      <c r="S21" s="118"/>
      <c r="T21" s="119"/>
      <c r="U21" s="123">
        <f>(I18+SUM(A40:T41,A46))*30+SUM(U40:AR41)+ROUND((((I18+SUM(A40:T41,A46))*30)+SUM(U40:AR41))*0.14,0)+(SUM(M21:T21)*30)</f>
        <v>114128</v>
      </c>
      <c r="V21" s="124"/>
      <c r="W21" s="124"/>
      <c r="X21" s="124"/>
      <c r="Y21" s="124"/>
      <c r="Z21" s="124"/>
      <c r="AA21" s="124"/>
      <c r="AB21" s="125"/>
      <c r="AC21" s="123">
        <f>((I18+SUM(A40:T41,A46))*30+SUM(U40:AR41))*2+ROUND((((I18+SUM(A40:T41,A46))*30)+SUM(U40:AR41))*2*0.14,0)+(SUM(M21:T21)*30)</f>
        <v>146356</v>
      </c>
      <c r="AD21" s="124"/>
      <c r="AE21" s="124"/>
      <c r="AF21" s="124"/>
      <c r="AG21" s="124"/>
      <c r="AH21" s="124"/>
      <c r="AI21" s="124"/>
      <c r="AJ21" s="125"/>
      <c r="AK21" s="123">
        <f>((I18+SUM(A40:T41,A46))*30+SUM(U40:AR41))*3+ROUND((((I18+SUM(A40:T41,A46))*30)+SUM(U40:AR41))*3*0.14,0)+(SUM(M21:T21)*30)</f>
        <v>178583</v>
      </c>
      <c r="AL21" s="124"/>
      <c r="AM21" s="124"/>
      <c r="AN21" s="124"/>
      <c r="AO21" s="124"/>
      <c r="AP21" s="124"/>
      <c r="AQ21" s="124"/>
      <c r="AR21" s="125"/>
    </row>
    <row r="22" spans="1:44" ht="22.15" customHeight="1" thickBot="1" x14ac:dyDescent="0.2">
      <c r="A22" s="90"/>
      <c r="B22" s="91"/>
      <c r="C22" s="91"/>
      <c r="D22" s="92"/>
      <c r="E22" s="126" t="s">
        <v>17</v>
      </c>
      <c r="F22" s="127"/>
      <c r="G22" s="127"/>
      <c r="H22" s="128"/>
      <c r="I22" s="100"/>
      <c r="J22" s="101"/>
      <c r="K22" s="101"/>
      <c r="L22" s="102"/>
      <c r="M22" s="129">
        <v>1445</v>
      </c>
      <c r="N22" s="130"/>
      <c r="O22" s="130"/>
      <c r="P22" s="131"/>
      <c r="Q22" s="132">
        <v>2066</v>
      </c>
      <c r="R22" s="133"/>
      <c r="S22" s="133"/>
      <c r="T22" s="134"/>
      <c r="U22" s="138">
        <f>(I18+SUM(A40:T41,A46))*30+SUM(U40:AR41)+ROUND((((I18+SUM(A40:T41,A46))*30)+SUM(U40:AR41))*0.14,0)+(SUM(M22:T22)*30)</f>
        <v>137558</v>
      </c>
      <c r="V22" s="139"/>
      <c r="W22" s="139"/>
      <c r="X22" s="139"/>
      <c r="Y22" s="139"/>
      <c r="Z22" s="139"/>
      <c r="AA22" s="139"/>
      <c r="AB22" s="140"/>
      <c r="AC22" s="138">
        <f>((I18+SUM(A40:T41,A46))*30+SUM(U40:AR41))*2+ROUND((((I18+SUM(A40:T41,A46))*30)+SUM(U40:AR41))*2*0.14,0)+(SUM(M22:T22)*30)</f>
        <v>169786</v>
      </c>
      <c r="AD22" s="139"/>
      <c r="AE22" s="139"/>
      <c r="AF22" s="139"/>
      <c r="AG22" s="139"/>
      <c r="AH22" s="139"/>
      <c r="AI22" s="139"/>
      <c r="AJ22" s="140"/>
      <c r="AK22" s="138">
        <f>((I18+SUM(A40:T41,A46))*30+SUM(U40:AR41))*3+ROUND((((I18+SUM(A40:T41,A46))*30)+SUM(U40:AR41))*3*0.14,0)+(SUM(M22:T22)*30)</f>
        <v>202013</v>
      </c>
      <c r="AL22" s="139"/>
      <c r="AM22" s="139"/>
      <c r="AN22" s="139"/>
      <c r="AO22" s="139"/>
      <c r="AP22" s="139"/>
      <c r="AQ22" s="139"/>
      <c r="AR22" s="140"/>
    </row>
    <row r="23" spans="1:44" ht="22.15" customHeight="1" thickTop="1" x14ac:dyDescent="0.15">
      <c r="A23" s="84" t="s">
        <v>59</v>
      </c>
      <c r="B23" s="85"/>
      <c r="C23" s="85"/>
      <c r="D23" s="86"/>
      <c r="E23" s="144" t="s">
        <v>14</v>
      </c>
      <c r="F23" s="144"/>
      <c r="G23" s="144"/>
      <c r="H23" s="144"/>
      <c r="I23" s="94">
        <v>901</v>
      </c>
      <c r="J23" s="95"/>
      <c r="K23" s="95"/>
      <c r="L23" s="96"/>
      <c r="M23" s="103">
        <v>300</v>
      </c>
      <c r="N23" s="103"/>
      <c r="O23" s="103"/>
      <c r="P23" s="103"/>
      <c r="Q23" s="104">
        <v>880</v>
      </c>
      <c r="R23" s="104"/>
      <c r="S23" s="104"/>
      <c r="T23" s="104"/>
      <c r="U23" s="148">
        <f>(I23+SUM(A40:T41,A46))*30+SUM(U40:AR41)+ROUND((((I23+SUM(A40:T41,A46))*30)+SUM(U40:AR41))*0.14,0)+(SUM(M23:T23)*30)</f>
        <v>70124</v>
      </c>
      <c r="V23" s="149"/>
      <c r="W23" s="149"/>
      <c r="X23" s="149"/>
      <c r="Y23" s="149"/>
      <c r="Z23" s="149"/>
      <c r="AA23" s="149"/>
      <c r="AB23" s="150"/>
      <c r="AC23" s="108">
        <f>((I23+SUM(A40:T41,A46))*30+SUM(U40:AR41))*2+ROUND((((I23+SUM(A40:T41,A46))*30)+SUM(U40:AR41))*2*0.14,0)+(SUM(M23:T23)*30)</f>
        <v>104849</v>
      </c>
      <c r="AD23" s="109"/>
      <c r="AE23" s="109"/>
      <c r="AF23" s="109"/>
      <c r="AG23" s="109"/>
      <c r="AH23" s="109"/>
      <c r="AI23" s="109"/>
      <c r="AJ23" s="110"/>
      <c r="AK23" s="108">
        <f>((I23+SUM(A40:T41,A46))*30+SUM(U40:AR41))*3+ROUND((((I23+SUM(A40:T41,A46))*30)+SUM(U40:AR41))*3*0.14,0)+(SUM(M23:T23)*30)</f>
        <v>139573</v>
      </c>
      <c r="AL23" s="109"/>
      <c r="AM23" s="109"/>
      <c r="AN23" s="109"/>
      <c r="AO23" s="109"/>
      <c r="AP23" s="109"/>
      <c r="AQ23" s="109"/>
      <c r="AR23" s="110"/>
    </row>
    <row r="24" spans="1:44" ht="22.15" customHeight="1" x14ac:dyDescent="0.15">
      <c r="A24" s="87"/>
      <c r="B24" s="88"/>
      <c r="C24" s="88"/>
      <c r="D24" s="89"/>
      <c r="E24" s="111" t="s">
        <v>15</v>
      </c>
      <c r="F24" s="112"/>
      <c r="G24" s="112"/>
      <c r="H24" s="113"/>
      <c r="I24" s="97"/>
      <c r="J24" s="98"/>
      <c r="K24" s="98"/>
      <c r="L24" s="99"/>
      <c r="M24" s="114">
        <v>390</v>
      </c>
      <c r="N24" s="115"/>
      <c r="O24" s="115"/>
      <c r="P24" s="116"/>
      <c r="Q24" s="117">
        <v>880</v>
      </c>
      <c r="R24" s="118"/>
      <c r="S24" s="118"/>
      <c r="T24" s="119"/>
      <c r="U24" s="151">
        <f>(I23+SUM(A40:T41,A46))*30+SUM(U40:AR41)+ROUND((((I23+SUM(A40:T41,A46))*30)+SUM(U40:AR41))*0.14,0)+(SUM(M24:T24)*30)</f>
        <v>72824</v>
      </c>
      <c r="V24" s="152"/>
      <c r="W24" s="152"/>
      <c r="X24" s="152"/>
      <c r="Y24" s="152"/>
      <c r="Z24" s="152"/>
      <c r="AA24" s="152"/>
      <c r="AB24" s="153"/>
      <c r="AC24" s="123">
        <f>((I23+SUM(A40:T41,A46))*30+SUM(U40:AR41))*2+ROUND((((I23+SUM(A40:T41,A46))*30)+SUM(U40:AR41))*2*0.14,0)+(SUM(M24:T24)*30)</f>
        <v>107549</v>
      </c>
      <c r="AD24" s="124"/>
      <c r="AE24" s="124"/>
      <c r="AF24" s="124"/>
      <c r="AG24" s="124"/>
      <c r="AH24" s="124"/>
      <c r="AI24" s="124"/>
      <c r="AJ24" s="125"/>
      <c r="AK24" s="123">
        <f>((I23+SUM(A40:T41,A46))*30+SUM(U40:AR41))*3+ROUND((((I23+SUM(A40:T41,A46))*30)+SUM(U40:AR41))*3*0.14,0)+(SUM(M24:T24)*30)</f>
        <v>142273</v>
      </c>
      <c r="AL24" s="124"/>
      <c r="AM24" s="124"/>
      <c r="AN24" s="124"/>
      <c r="AO24" s="124"/>
      <c r="AP24" s="124"/>
      <c r="AQ24" s="124"/>
      <c r="AR24" s="125"/>
    </row>
    <row r="25" spans="1:44" ht="22.15" customHeight="1" x14ac:dyDescent="0.15">
      <c r="A25" s="87"/>
      <c r="B25" s="88"/>
      <c r="C25" s="88"/>
      <c r="D25" s="89"/>
      <c r="E25" s="111" t="s">
        <v>117</v>
      </c>
      <c r="F25" s="112"/>
      <c r="G25" s="112"/>
      <c r="H25" s="113"/>
      <c r="I25" s="97"/>
      <c r="J25" s="98"/>
      <c r="K25" s="98"/>
      <c r="L25" s="99"/>
      <c r="M25" s="114">
        <v>650</v>
      </c>
      <c r="N25" s="115"/>
      <c r="O25" s="115"/>
      <c r="P25" s="116"/>
      <c r="Q25" s="117">
        <v>1370</v>
      </c>
      <c r="R25" s="118"/>
      <c r="S25" s="118"/>
      <c r="T25" s="119"/>
      <c r="U25" s="151">
        <f>(I23+SUM(A40:T41,A46))*30+SUM(U40:AR41)+ROUND((((I23+SUM(A40:T41,A46))*30)+SUM(U40:AR41))*0.14,0)+(SUM(M25:T25)*30)</f>
        <v>95324</v>
      </c>
      <c r="V25" s="152"/>
      <c r="W25" s="152"/>
      <c r="X25" s="152"/>
      <c r="Y25" s="152"/>
      <c r="Z25" s="152"/>
      <c r="AA25" s="152"/>
      <c r="AB25" s="153"/>
      <c r="AC25" s="123">
        <f>((I23+SUM(A40:T41,A46))*30+SUM(U40:AR41))*2+ROUND((((I23+SUM(A40:T41,A46))*30)+SUM(U40:AR41))*2*0.14,0)+(SUM(M25:T25)*30)</f>
        <v>130049</v>
      </c>
      <c r="AD25" s="124"/>
      <c r="AE25" s="124"/>
      <c r="AF25" s="124"/>
      <c r="AG25" s="124"/>
      <c r="AH25" s="124"/>
      <c r="AI25" s="124"/>
      <c r="AJ25" s="125"/>
      <c r="AK25" s="123">
        <f>((I23+SUM(A40:T41,A46))*30+SUM(U40:AR41))*3+ROUND((((I23+SUM(A40:T41,A46))*30)+SUM(U40:AR41))*3*0.14,0)+(SUM(M25:T25)*30)</f>
        <v>164773</v>
      </c>
      <c r="AL25" s="124"/>
      <c r="AM25" s="124"/>
      <c r="AN25" s="124"/>
      <c r="AO25" s="124"/>
      <c r="AP25" s="124"/>
      <c r="AQ25" s="124"/>
      <c r="AR25" s="125"/>
    </row>
    <row r="26" spans="1:44" ht="22.15" customHeight="1" x14ac:dyDescent="0.15">
      <c r="A26" s="87"/>
      <c r="B26" s="88"/>
      <c r="C26" s="88"/>
      <c r="D26" s="89"/>
      <c r="E26" s="111" t="s">
        <v>118</v>
      </c>
      <c r="F26" s="112"/>
      <c r="G26" s="112"/>
      <c r="H26" s="113"/>
      <c r="I26" s="97"/>
      <c r="J26" s="98"/>
      <c r="K26" s="98"/>
      <c r="L26" s="99"/>
      <c r="M26" s="141">
        <v>1360</v>
      </c>
      <c r="N26" s="142"/>
      <c r="O26" s="142"/>
      <c r="P26" s="143"/>
      <c r="Q26" s="117">
        <v>1370</v>
      </c>
      <c r="R26" s="118"/>
      <c r="S26" s="118"/>
      <c r="T26" s="119"/>
      <c r="U26" s="151">
        <f>(I23+SUM(A40:T41,A46))*30+SUM(U40:AR41)+ROUND((((I23+SUM(A40:T41,A46))*30)+SUM(U40:AR41))*0.14,0)+(SUM(M26:T26)*30)</f>
        <v>116624</v>
      </c>
      <c r="V26" s="152"/>
      <c r="W26" s="152"/>
      <c r="X26" s="152"/>
      <c r="Y26" s="152"/>
      <c r="Z26" s="152"/>
      <c r="AA26" s="152"/>
      <c r="AB26" s="153"/>
      <c r="AC26" s="123">
        <f>((I23+SUM(A40:T41,A46))*30+SUM(U40:AR41))*2+ROUND((((I23+SUM(A40:T41,A46))*30)+SUM(U40:AR41))*2*0.14,0)+(SUM(M26:T26)*30)</f>
        <v>151349</v>
      </c>
      <c r="AD26" s="124"/>
      <c r="AE26" s="124"/>
      <c r="AF26" s="124"/>
      <c r="AG26" s="124"/>
      <c r="AH26" s="124"/>
      <c r="AI26" s="124"/>
      <c r="AJ26" s="125"/>
      <c r="AK26" s="123">
        <f>((I23+SUM(A40:T41,A46))*30+SUM(U40:AR41))*3+ROUND((((I23+SUM(A40:T41,A46))*30)+SUM(U40:AR41))*3*0.14,0)+(SUM(M26:T26)*30)</f>
        <v>186073</v>
      </c>
      <c r="AL26" s="124"/>
      <c r="AM26" s="124"/>
      <c r="AN26" s="124"/>
      <c r="AO26" s="124"/>
      <c r="AP26" s="124"/>
      <c r="AQ26" s="124"/>
      <c r="AR26" s="125"/>
    </row>
    <row r="27" spans="1:44" ht="22.15" customHeight="1" thickBot="1" x14ac:dyDescent="0.2">
      <c r="A27" s="90"/>
      <c r="B27" s="91"/>
      <c r="C27" s="91"/>
      <c r="D27" s="92"/>
      <c r="E27" s="126" t="s">
        <v>17</v>
      </c>
      <c r="F27" s="127"/>
      <c r="G27" s="127"/>
      <c r="H27" s="128"/>
      <c r="I27" s="100"/>
      <c r="J27" s="101"/>
      <c r="K27" s="101"/>
      <c r="L27" s="102"/>
      <c r="M27" s="129">
        <v>1445</v>
      </c>
      <c r="N27" s="130"/>
      <c r="O27" s="130"/>
      <c r="P27" s="131"/>
      <c r="Q27" s="132">
        <v>2066</v>
      </c>
      <c r="R27" s="133"/>
      <c r="S27" s="133"/>
      <c r="T27" s="134"/>
      <c r="U27" s="154">
        <f>(I23+SUM(A40:T41,A46))*30+SUM(U40:AR41)+ROUND((((I23+SUM(A40:T41,A46))*30)+SUM(U40:AR41))*0.14,0)+(SUM(M27:T27)*30)</f>
        <v>140054</v>
      </c>
      <c r="V27" s="155"/>
      <c r="W27" s="155"/>
      <c r="X27" s="155"/>
      <c r="Y27" s="155"/>
      <c r="Z27" s="155"/>
      <c r="AA27" s="155"/>
      <c r="AB27" s="156"/>
      <c r="AC27" s="138">
        <f>((I23+SUM(A40:T41,A46))*30+SUM(U40:AR41))*2+ROUND((((I23+SUM(A40:T41,A46))*30)+SUM(U40:AR41))*2*0.14,0)+(SUM(M27:T27)*30)</f>
        <v>174779</v>
      </c>
      <c r="AD27" s="139"/>
      <c r="AE27" s="139"/>
      <c r="AF27" s="139"/>
      <c r="AG27" s="139"/>
      <c r="AH27" s="139"/>
      <c r="AI27" s="139"/>
      <c r="AJ27" s="140"/>
      <c r="AK27" s="138">
        <f>((I23+SUM(A40:T41,A46))*30+SUM(U40:AR41))*3+ROUND((((I23+SUM(A40:T41,A46))*30)+SUM(U40:AR41))*3*0.14,0)+(SUM(M27:T27)*30)</f>
        <v>209503</v>
      </c>
      <c r="AL27" s="139"/>
      <c r="AM27" s="139"/>
      <c r="AN27" s="139"/>
      <c r="AO27" s="139"/>
      <c r="AP27" s="139"/>
      <c r="AQ27" s="139"/>
      <c r="AR27" s="140"/>
    </row>
    <row r="28" spans="1:44" ht="22.15" customHeight="1" thickTop="1" x14ac:dyDescent="0.15">
      <c r="A28" s="84" t="s">
        <v>58</v>
      </c>
      <c r="B28" s="85"/>
      <c r="C28" s="85"/>
      <c r="D28" s="86"/>
      <c r="E28" s="144" t="s">
        <v>14</v>
      </c>
      <c r="F28" s="144"/>
      <c r="G28" s="144"/>
      <c r="H28" s="144"/>
      <c r="I28" s="94">
        <v>971</v>
      </c>
      <c r="J28" s="95"/>
      <c r="K28" s="95"/>
      <c r="L28" s="96"/>
      <c r="M28" s="103">
        <v>300</v>
      </c>
      <c r="N28" s="103"/>
      <c r="O28" s="103"/>
      <c r="P28" s="103"/>
      <c r="Q28" s="163">
        <v>880</v>
      </c>
      <c r="R28" s="163"/>
      <c r="S28" s="163"/>
      <c r="T28" s="163"/>
      <c r="U28" s="148">
        <f>(I28+SUM(A40:T41,A46))*30+SUM(U40:AR41)+ROUND((((I28+SUM(A40:T41,A46))*30)+SUM(U40:AR41))*0.14,0)+(SUM(M28:T28)*30)</f>
        <v>72518</v>
      </c>
      <c r="V28" s="149"/>
      <c r="W28" s="149"/>
      <c r="X28" s="149"/>
      <c r="Y28" s="149"/>
      <c r="Z28" s="149"/>
      <c r="AA28" s="149"/>
      <c r="AB28" s="150"/>
      <c r="AC28" s="108">
        <f>((I28+SUM(A40:T41,A46))*30+SUM(U40:AR41))*2+ROUND((((I28+SUM(A40:T41,A46))*30)+SUM(U40:AR41))*2*0.14,0)+(SUM(M28:T28)*30)</f>
        <v>109637</v>
      </c>
      <c r="AD28" s="109"/>
      <c r="AE28" s="109"/>
      <c r="AF28" s="109"/>
      <c r="AG28" s="109"/>
      <c r="AH28" s="109"/>
      <c r="AI28" s="109"/>
      <c r="AJ28" s="110"/>
      <c r="AK28" s="108">
        <f>((I28+SUM(A40:T41,A46))*30+SUM(U40:AR41))*3+ROUND((((I28+SUM(A40:T41,A46))*30)+SUM(U40:AR41))*3*0.14,0)+(SUM(M28:T28)*30)</f>
        <v>146755</v>
      </c>
      <c r="AL28" s="109"/>
      <c r="AM28" s="109"/>
      <c r="AN28" s="109"/>
      <c r="AO28" s="109"/>
      <c r="AP28" s="109"/>
      <c r="AQ28" s="109"/>
      <c r="AR28" s="110"/>
    </row>
    <row r="29" spans="1:44" ht="22.15" customHeight="1" x14ac:dyDescent="0.15">
      <c r="A29" s="87"/>
      <c r="B29" s="88"/>
      <c r="C29" s="88"/>
      <c r="D29" s="89"/>
      <c r="E29" s="111" t="s">
        <v>15</v>
      </c>
      <c r="F29" s="112"/>
      <c r="G29" s="112"/>
      <c r="H29" s="113"/>
      <c r="I29" s="97"/>
      <c r="J29" s="98"/>
      <c r="K29" s="98"/>
      <c r="L29" s="99"/>
      <c r="M29" s="114">
        <v>390</v>
      </c>
      <c r="N29" s="115"/>
      <c r="O29" s="115"/>
      <c r="P29" s="116"/>
      <c r="Q29" s="117">
        <v>880</v>
      </c>
      <c r="R29" s="118"/>
      <c r="S29" s="118"/>
      <c r="T29" s="119"/>
      <c r="U29" s="151">
        <f>(I28+SUM(A40:T41,A46))*30+SUM(U40:AR41)+ROUND((((I28+SUM(A40:T41,A46))*30)+SUM(U40:AR41))*0.14,0)+(SUM(M29:T29)*30)</f>
        <v>75218</v>
      </c>
      <c r="V29" s="152"/>
      <c r="W29" s="152"/>
      <c r="X29" s="152"/>
      <c r="Y29" s="152"/>
      <c r="Z29" s="152"/>
      <c r="AA29" s="152"/>
      <c r="AB29" s="153"/>
      <c r="AC29" s="123">
        <f>((I28+SUM(A40:T41,A46))*30+SUM(U40:AR41))*2+ROUND((((I28+SUM(A40:T41,A46))*30)+SUM(U40:AR41))*2*0.14,0)+(SUM(M29:T29)*30)</f>
        <v>112337</v>
      </c>
      <c r="AD29" s="124"/>
      <c r="AE29" s="124"/>
      <c r="AF29" s="124"/>
      <c r="AG29" s="124"/>
      <c r="AH29" s="124"/>
      <c r="AI29" s="124"/>
      <c r="AJ29" s="125"/>
      <c r="AK29" s="123">
        <f>((I28+SUM(A40:T41,A46))*30+SUM(U40:AR41))*3+ROUND((((I28+SUM(A40:T41,A46))*30)+SUM(U40:AR41))*3*0.14,0)+(SUM(M29:T29)*30)</f>
        <v>149455</v>
      </c>
      <c r="AL29" s="124"/>
      <c r="AM29" s="124"/>
      <c r="AN29" s="124"/>
      <c r="AO29" s="124"/>
      <c r="AP29" s="124"/>
      <c r="AQ29" s="124"/>
      <c r="AR29" s="125"/>
    </row>
    <row r="30" spans="1:44" ht="22.15" customHeight="1" x14ac:dyDescent="0.15">
      <c r="A30" s="87"/>
      <c r="B30" s="88"/>
      <c r="C30" s="88"/>
      <c r="D30" s="89"/>
      <c r="E30" s="111" t="s">
        <v>117</v>
      </c>
      <c r="F30" s="112"/>
      <c r="G30" s="112"/>
      <c r="H30" s="113"/>
      <c r="I30" s="97"/>
      <c r="J30" s="98"/>
      <c r="K30" s="98"/>
      <c r="L30" s="99"/>
      <c r="M30" s="114">
        <v>650</v>
      </c>
      <c r="N30" s="115"/>
      <c r="O30" s="115"/>
      <c r="P30" s="116"/>
      <c r="Q30" s="117">
        <v>1370</v>
      </c>
      <c r="R30" s="118"/>
      <c r="S30" s="118"/>
      <c r="T30" s="119"/>
      <c r="U30" s="151">
        <f>(I28+SUM(A40:T41,A46))*30+SUM(U40:AR41)+ROUND((((I28+SUM(A40:T41,A46))*30)+SUM(U40:AR41))*0.14,0)+(SUM(M30:T30)*30)</f>
        <v>97718</v>
      </c>
      <c r="V30" s="152"/>
      <c r="W30" s="152"/>
      <c r="X30" s="152"/>
      <c r="Y30" s="152"/>
      <c r="Z30" s="152"/>
      <c r="AA30" s="152"/>
      <c r="AB30" s="153"/>
      <c r="AC30" s="123">
        <f>((I28+SUM(A40:T41,A46))*30+SUM(U40:AR41))*2+ROUND((((I28+SUM(A40:T41,A46))*30)+SUM(U40:AR41))*2*0.14,0)+(SUM(M30:T30)*30)</f>
        <v>134837</v>
      </c>
      <c r="AD30" s="124"/>
      <c r="AE30" s="124"/>
      <c r="AF30" s="124"/>
      <c r="AG30" s="124"/>
      <c r="AH30" s="124"/>
      <c r="AI30" s="124"/>
      <c r="AJ30" s="125"/>
      <c r="AK30" s="123">
        <f>((I28+SUM(A40:T41,A46))*30+SUM(U40:AR41))*3+ROUND((((I28+SUM(A40:T41,A46))*30)+SUM(U40:AR41))*3*0.14,0)+(SUM(M30:T30)*30)</f>
        <v>171955</v>
      </c>
      <c r="AL30" s="124"/>
      <c r="AM30" s="124"/>
      <c r="AN30" s="124"/>
      <c r="AO30" s="124"/>
      <c r="AP30" s="124"/>
      <c r="AQ30" s="124"/>
      <c r="AR30" s="125"/>
    </row>
    <row r="31" spans="1:44" ht="22.15" customHeight="1" x14ac:dyDescent="0.15">
      <c r="A31" s="87"/>
      <c r="B31" s="88"/>
      <c r="C31" s="88"/>
      <c r="D31" s="89"/>
      <c r="E31" s="111" t="s">
        <v>118</v>
      </c>
      <c r="F31" s="112"/>
      <c r="G31" s="112"/>
      <c r="H31" s="113"/>
      <c r="I31" s="97"/>
      <c r="J31" s="98"/>
      <c r="K31" s="98"/>
      <c r="L31" s="99"/>
      <c r="M31" s="141">
        <v>1360</v>
      </c>
      <c r="N31" s="142"/>
      <c r="O31" s="142"/>
      <c r="P31" s="143"/>
      <c r="Q31" s="117">
        <v>1370</v>
      </c>
      <c r="R31" s="118"/>
      <c r="S31" s="118"/>
      <c r="T31" s="119"/>
      <c r="U31" s="151">
        <f>(I28+SUM(A40:T41,A46))*30+SUM(U40:AR41)+ROUND((((I28+SUM(A40:T41,A46))*30)+SUM(U40:AR41))*0.14,0)+(SUM(M31:T31)*30)</f>
        <v>119018</v>
      </c>
      <c r="V31" s="152"/>
      <c r="W31" s="152"/>
      <c r="X31" s="152"/>
      <c r="Y31" s="152"/>
      <c r="Z31" s="152"/>
      <c r="AA31" s="152"/>
      <c r="AB31" s="153"/>
      <c r="AC31" s="123">
        <f>((I28+SUM(A40:T41,A46))*30+SUM(U40:AR41))*2+ROUND((((I28+SUM(A40:T41,A46))*30)+SUM(U40:AR41))*2*0.14,0)+(SUM(M31:T31)*30)</f>
        <v>156137</v>
      </c>
      <c r="AD31" s="124"/>
      <c r="AE31" s="124"/>
      <c r="AF31" s="124"/>
      <c r="AG31" s="124"/>
      <c r="AH31" s="124"/>
      <c r="AI31" s="124"/>
      <c r="AJ31" s="125"/>
      <c r="AK31" s="123">
        <f>((I28+SUM(A40:T41,A46))*30+SUM(U40:AR41))*3+ROUND((((I28+SUM(A40:T41,A46))*30)+SUM(U40:AR41))*3*0.14,0)+(SUM(M31:T31)*30)</f>
        <v>193255</v>
      </c>
      <c r="AL31" s="124"/>
      <c r="AM31" s="124"/>
      <c r="AN31" s="124"/>
      <c r="AO31" s="124"/>
      <c r="AP31" s="124"/>
      <c r="AQ31" s="124"/>
      <c r="AR31" s="125"/>
    </row>
    <row r="32" spans="1:44" ht="22.15" customHeight="1" x14ac:dyDescent="0.15">
      <c r="A32" s="157"/>
      <c r="B32" s="158"/>
      <c r="C32" s="158"/>
      <c r="D32" s="159"/>
      <c r="E32" s="126" t="s">
        <v>17</v>
      </c>
      <c r="F32" s="127"/>
      <c r="G32" s="127"/>
      <c r="H32" s="128"/>
      <c r="I32" s="160"/>
      <c r="J32" s="161"/>
      <c r="K32" s="161"/>
      <c r="L32" s="162"/>
      <c r="M32" s="164">
        <v>1445</v>
      </c>
      <c r="N32" s="165"/>
      <c r="O32" s="165"/>
      <c r="P32" s="166"/>
      <c r="Q32" s="167">
        <v>2066</v>
      </c>
      <c r="R32" s="168"/>
      <c r="S32" s="168"/>
      <c r="T32" s="169"/>
      <c r="U32" s="170">
        <f>(I28+SUM(A40:T41,A46))*30+SUM(U40:AR41)+ROUND((((I28+SUM(A40:T41,A46))*30)+SUM(U40:AR41))*0.14,0)+(SUM(M32:T32)*30)</f>
        <v>142448</v>
      </c>
      <c r="V32" s="171"/>
      <c r="W32" s="171"/>
      <c r="X32" s="171"/>
      <c r="Y32" s="171"/>
      <c r="Z32" s="171"/>
      <c r="AA32" s="171"/>
      <c r="AB32" s="172"/>
      <c r="AC32" s="173">
        <f>((I28+SUM(A40:T41,A46))*30+SUM(U40:AR41))*2+ROUND((((I28+SUM(A40:T41,A46))*30)+SUM(U40:AR41))*2*0.14,0)+(SUM(M32:T32)*30)</f>
        <v>179567</v>
      </c>
      <c r="AD32" s="174"/>
      <c r="AE32" s="174"/>
      <c r="AF32" s="174"/>
      <c r="AG32" s="174"/>
      <c r="AH32" s="174"/>
      <c r="AI32" s="174"/>
      <c r="AJ32" s="175"/>
      <c r="AK32" s="173">
        <f>((I28+SUM(A40:T41,A46))*30+SUM(U40:AR41))*3+ROUND((((I28+SUM(A40:T41,A46))*30)+SUM(U40:AR41))*3*0.14,0)+(SUM(M32:T32)*30)</f>
        <v>216685</v>
      </c>
      <c r="AL32" s="174"/>
      <c r="AM32" s="174"/>
      <c r="AN32" s="174"/>
      <c r="AO32" s="174"/>
      <c r="AP32" s="174"/>
      <c r="AQ32" s="174"/>
      <c r="AR32" s="175"/>
    </row>
    <row r="33" spans="1:44" ht="22.15" customHeight="1" x14ac:dyDescent="0.15">
      <c r="A33" s="47"/>
      <c r="B33" s="43"/>
      <c r="C33" s="43"/>
      <c r="D33" s="43"/>
      <c r="E33" s="44"/>
      <c r="F33" s="44"/>
      <c r="G33" s="44"/>
      <c r="H33" s="44"/>
      <c r="I33" s="43"/>
      <c r="J33" s="43"/>
      <c r="K33" s="43"/>
      <c r="L33" s="43"/>
      <c r="M33" s="45"/>
      <c r="N33" s="45"/>
      <c r="O33" s="45"/>
      <c r="P33" s="45"/>
      <c r="Q33" s="46"/>
      <c r="R33" s="46"/>
      <c r="S33" s="46"/>
      <c r="T33" s="46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</row>
    <row r="34" spans="1:44" ht="12" customHeight="1" x14ac:dyDescent="0.15">
      <c r="A34" s="60" t="s">
        <v>156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</row>
    <row r="35" spans="1:44" ht="16.5" customHeight="1" x14ac:dyDescent="0.1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</row>
    <row r="36" spans="1:44" ht="22.15" customHeight="1" x14ac:dyDescent="0.15">
      <c r="A36" s="63" t="s">
        <v>20</v>
      </c>
      <c r="B36" s="63"/>
      <c r="C36" s="63"/>
      <c r="D36" s="63"/>
      <c r="E36" s="68" t="s">
        <v>21</v>
      </c>
      <c r="F36" s="63"/>
      <c r="G36" s="63"/>
      <c r="H36" s="63"/>
      <c r="I36" s="176" t="s">
        <v>22</v>
      </c>
      <c r="J36" s="177"/>
      <c r="K36" s="177"/>
      <c r="L36" s="178"/>
      <c r="M36" s="176" t="s">
        <v>36</v>
      </c>
      <c r="N36" s="177"/>
      <c r="O36" s="177"/>
      <c r="P36" s="178"/>
      <c r="Q36" s="176" t="s">
        <v>37</v>
      </c>
      <c r="R36" s="177"/>
      <c r="S36" s="177"/>
      <c r="T36" s="178"/>
      <c r="U36" s="63" t="s">
        <v>56</v>
      </c>
      <c r="V36" s="63"/>
      <c r="W36" s="63"/>
      <c r="X36" s="63"/>
      <c r="Y36" s="68" t="s">
        <v>55</v>
      </c>
      <c r="Z36" s="63"/>
      <c r="AA36" s="63"/>
      <c r="AB36" s="63"/>
      <c r="AC36" s="66" t="s">
        <v>104</v>
      </c>
      <c r="AD36" s="67"/>
      <c r="AE36" s="67"/>
      <c r="AF36" s="68"/>
      <c r="AG36" s="176" t="s">
        <v>105</v>
      </c>
      <c r="AH36" s="177"/>
      <c r="AI36" s="177"/>
      <c r="AJ36" s="178"/>
      <c r="AK36" s="176" t="s">
        <v>106</v>
      </c>
      <c r="AL36" s="177"/>
      <c r="AM36" s="177"/>
      <c r="AN36" s="178"/>
      <c r="AO36" s="66" t="s">
        <v>107</v>
      </c>
      <c r="AP36" s="67"/>
      <c r="AQ36" s="67"/>
      <c r="AR36" s="68"/>
    </row>
    <row r="37" spans="1:44" s="16" customFormat="1" ht="22.15" customHeight="1" x14ac:dyDescent="0.15">
      <c r="A37" s="69" t="s">
        <v>157</v>
      </c>
      <c r="B37" s="70"/>
      <c r="C37" s="70"/>
      <c r="D37" s="70"/>
      <c r="E37" s="70"/>
      <c r="F37" s="70"/>
      <c r="G37" s="70"/>
      <c r="H37" s="71"/>
      <c r="I37" s="185" t="s">
        <v>164</v>
      </c>
      <c r="J37" s="186"/>
      <c r="K37" s="186"/>
      <c r="L37" s="187"/>
      <c r="M37" s="185" t="s">
        <v>160</v>
      </c>
      <c r="N37" s="186"/>
      <c r="O37" s="186"/>
      <c r="P37" s="187"/>
      <c r="Q37" s="185" t="s">
        <v>161</v>
      </c>
      <c r="R37" s="186"/>
      <c r="S37" s="186"/>
      <c r="T37" s="187"/>
      <c r="U37" s="179" t="s">
        <v>172</v>
      </c>
      <c r="V37" s="180"/>
      <c r="W37" s="180"/>
      <c r="X37" s="181"/>
      <c r="Y37" s="69" t="s">
        <v>173</v>
      </c>
      <c r="Z37" s="70"/>
      <c r="AA37" s="70"/>
      <c r="AB37" s="71"/>
      <c r="AC37" s="179" t="s">
        <v>174</v>
      </c>
      <c r="AD37" s="180"/>
      <c r="AE37" s="180"/>
      <c r="AF37" s="181"/>
      <c r="AG37" s="185" t="s">
        <v>162</v>
      </c>
      <c r="AH37" s="186"/>
      <c r="AI37" s="186"/>
      <c r="AJ37" s="187"/>
      <c r="AK37" s="69" t="s">
        <v>163</v>
      </c>
      <c r="AL37" s="70"/>
      <c r="AM37" s="70"/>
      <c r="AN37" s="71"/>
      <c r="AO37" s="179" t="s">
        <v>176</v>
      </c>
      <c r="AP37" s="180"/>
      <c r="AQ37" s="180"/>
      <c r="AR37" s="181"/>
    </row>
    <row r="38" spans="1:44" s="16" customFormat="1" ht="22.15" customHeight="1" x14ac:dyDescent="0.15">
      <c r="A38" s="72"/>
      <c r="B38" s="73"/>
      <c r="C38" s="73"/>
      <c r="D38" s="73"/>
      <c r="E38" s="73"/>
      <c r="F38" s="73"/>
      <c r="G38" s="73"/>
      <c r="H38" s="74"/>
      <c r="I38" s="188"/>
      <c r="J38" s="203"/>
      <c r="K38" s="203"/>
      <c r="L38" s="190"/>
      <c r="M38" s="188"/>
      <c r="N38" s="189"/>
      <c r="O38" s="189"/>
      <c r="P38" s="190"/>
      <c r="Q38" s="188"/>
      <c r="R38" s="203"/>
      <c r="S38" s="203"/>
      <c r="T38" s="190"/>
      <c r="U38" s="179"/>
      <c r="V38" s="180"/>
      <c r="W38" s="180"/>
      <c r="X38" s="181"/>
      <c r="Y38" s="72"/>
      <c r="Z38" s="73"/>
      <c r="AA38" s="73"/>
      <c r="AB38" s="74"/>
      <c r="AC38" s="179"/>
      <c r="AD38" s="180"/>
      <c r="AE38" s="180"/>
      <c r="AF38" s="181"/>
      <c r="AG38" s="188"/>
      <c r="AH38" s="189"/>
      <c r="AI38" s="189"/>
      <c r="AJ38" s="190"/>
      <c r="AK38" s="72"/>
      <c r="AL38" s="73"/>
      <c r="AM38" s="73"/>
      <c r="AN38" s="74"/>
      <c r="AO38" s="179"/>
      <c r="AP38" s="180"/>
      <c r="AQ38" s="180"/>
      <c r="AR38" s="181"/>
    </row>
    <row r="39" spans="1:44" s="16" customFormat="1" ht="22.15" customHeight="1" thickBot="1" x14ac:dyDescent="0.2">
      <c r="A39" s="194" t="s">
        <v>158</v>
      </c>
      <c r="B39" s="195"/>
      <c r="C39" s="195"/>
      <c r="D39" s="196"/>
      <c r="E39" s="197" t="s">
        <v>159</v>
      </c>
      <c r="F39" s="198"/>
      <c r="G39" s="198"/>
      <c r="H39" s="199"/>
      <c r="I39" s="200" t="s">
        <v>159</v>
      </c>
      <c r="J39" s="201"/>
      <c r="K39" s="201"/>
      <c r="L39" s="202"/>
      <c r="M39" s="191"/>
      <c r="N39" s="192"/>
      <c r="O39" s="192"/>
      <c r="P39" s="193"/>
      <c r="Q39" s="191"/>
      <c r="R39" s="192"/>
      <c r="S39" s="192"/>
      <c r="T39" s="193"/>
      <c r="U39" s="182"/>
      <c r="V39" s="183"/>
      <c r="W39" s="183"/>
      <c r="X39" s="184"/>
      <c r="Y39" s="75"/>
      <c r="Z39" s="76"/>
      <c r="AA39" s="76"/>
      <c r="AB39" s="77"/>
      <c r="AC39" s="182"/>
      <c r="AD39" s="183"/>
      <c r="AE39" s="183"/>
      <c r="AF39" s="184"/>
      <c r="AG39" s="191"/>
      <c r="AH39" s="192"/>
      <c r="AI39" s="192"/>
      <c r="AJ39" s="193"/>
      <c r="AK39" s="75"/>
      <c r="AL39" s="76"/>
      <c r="AM39" s="76"/>
      <c r="AN39" s="77"/>
      <c r="AO39" s="182"/>
      <c r="AP39" s="183"/>
      <c r="AQ39" s="183"/>
      <c r="AR39" s="184"/>
    </row>
    <row r="40" spans="1:44" ht="22.15" customHeight="1" thickTop="1" x14ac:dyDescent="0.15">
      <c r="A40" s="222">
        <v>12</v>
      </c>
      <c r="B40" s="223"/>
      <c r="C40" s="223"/>
      <c r="D40" s="224"/>
      <c r="E40" s="222">
        <v>23</v>
      </c>
      <c r="F40" s="223"/>
      <c r="G40" s="223"/>
      <c r="H40" s="224"/>
      <c r="I40" s="222">
        <v>46</v>
      </c>
      <c r="J40" s="223"/>
      <c r="K40" s="223"/>
      <c r="L40" s="223"/>
      <c r="M40" s="228"/>
      <c r="N40" s="229"/>
      <c r="O40" s="229"/>
      <c r="P40" s="230"/>
      <c r="Q40" s="228"/>
      <c r="R40" s="229"/>
      <c r="S40" s="229"/>
      <c r="T40" s="230"/>
      <c r="U40" s="204">
        <v>280</v>
      </c>
      <c r="V40" s="205"/>
      <c r="W40" s="205"/>
      <c r="X40" s="206"/>
      <c r="Y40" s="204">
        <v>50</v>
      </c>
      <c r="Z40" s="205"/>
      <c r="AA40" s="205"/>
      <c r="AB40" s="206"/>
      <c r="AC40" s="204">
        <v>110</v>
      </c>
      <c r="AD40" s="205"/>
      <c r="AE40" s="205"/>
      <c r="AF40" s="206"/>
      <c r="AG40" s="210"/>
      <c r="AH40" s="211"/>
      <c r="AI40" s="211"/>
      <c r="AJ40" s="212"/>
      <c r="AK40" s="216">
        <v>10</v>
      </c>
      <c r="AL40" s="217"/>
      <c r="AM40" s="217"/>
      <c r="AN40" s="218"/>
      <c r="AO40" s="204">
        <v>10</v>
      </c>
      <c r="AP40" s="205"/>
      <c r="AQ40" s="205"/>
      <c r="AR40" s="206"/>
    </row>
    <row r="41" spans="1:44" ht="22.15" customHeight="1" thickBot="1" x14ac:dyDescent="0.2">
      <c r="A41" s="225"/>
      <c r="B41" s="226"/>
      <c r="C41" s="226"/>
      <c r="D41" s="227"/>
      <c r="E41" s="225"/>
      <c r="F41" s="226"/>
      <c r="G41" s="226"/>
      <c r="H41" s="227"/>
      <c r="I41" s="225"/>
      <c r="J41" s="226"/>
      <c r="K41" s="226"/>
      <c r="L41" s="226"/>
      <c r="M41" s="231"/>
      <c r="N41" s="232"/>
      <c r="O41" s="232"/>
      <c r="P41" s="233"/>
      <c r="Q41" s="231"/>
      <c r="R41" s="232"/>
      <c r="S41" s="232"/>
      <c r="T41" s="233"/>
      <c r="U41" s="207"/>
      <c r="V41" s="208"/>
      <c r="W41" s="208"/>
      <c r="X41" s="209"/>
      <c r="Y41" s="207"/>
      <c r="Z41" s="208"/>
      <c r="AA41" s="208"/>
      <c r="AB41" s="209"/>
      <c r="AC41" s="207"/>
      <c r="AD41" s="208"/>
      <c r="AE41" s="208"/>
      <c r="AF41" s="209"/>
      <c r="AG41" s="213"/>
      <c r="AH41" s="214"/>
      <c r="AI41" s="214"/>
      <c r="AJ41" s="215"/>
      <c r="AK41" s="219"/>
      <c r="AL41" s="220"/>
      <c r="AM41" s="220"/>
      <c r="AN41" s="221"/>
      <c r="AO41" s="207"/>
      <c r="AP41" s="208"/>
      <c r="AQ41" s="208"/>
      <c r="AR41" s="209"/>
    </row>
    <row r="42" spans="1:44" ht="22.15" customHeight="1" thickTop="1" x14ac:dyDescent="0.15">
      <c r="A42" s="66" t="s">
        <v>114</v>
      </c>
      <c r="B42" s="67"/>
      <c r="C42" s="67"/>
      <c r="D42" s="68"/>
      <c r="E42" s="176" t="s">
        <v>127</v>
      </c>
      <c r="F42" s="177"/>
      <c r="G42" s="177"/>
      <c r="H42" s="177"/>
      <c r="I42" s="177"/>
      <c r="J42" s="177"/>
      <c r="K42" s="177"/>
      <c r="L42" s="178"/>
      <c r="M42" s="51"/>
      <c r="N42" s="51"/>
      <c r="O42" s="51"/>
      <c r="P42" s="51"/>
      <c r="Q42" s="51"/>
      <c r="R42" s="51"/>
      <c r="S42" s="51"/>
      <c r="T42" s="51"/>
      <c r="U42" s="52"/>
      <c r="V42" s="52"/>
      <c r="W42" s="52"/>
      <c r="X42" s="52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</row>
    <row r="43" spans="1:44" ht="22.15" customHeight="1" x14ac:dyDescent="0.15">
      <c r="A43" s="179" t="s">
        <v>177</v>
      </c>
      <c r="B43" s="180"/>
      <c r="C43" s="180"/>
      <c r="D43" s="181"/>
      <c r="E43" s="185" t="s">
        <v>188</v>
      </c>
      <c r="F43" s="186"/>
      <c r="G43" s="186"/>
      <c r="H43" s="186"/>
      <c r="I43" s="186"/>
      <c r="J43" s="186"/>
      <c r="K43" s="186"/>
      <c r="L43" s="187"/>
      <c r="M43" s="51"/>
      <c r="N43" s="51"/>
      <c r="O43" s="51"/>
      <c r="P43" s="51"/>
      <c r="Q43" s="51"/>
      <c r="R43" s="51"/>
      <c r="S43" s="51"/>
      <c r="T43" s="51"/>
      <c r="U43" s="52"/>
      <c r="V43" s="52"/>
      <c r="W43" s="52"/>
      <c r="X43" s="52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</row>
    <row r="44" spans="1:44" ht="22.15" customHeight="1" x14ac:dyDescent="0.15">
      <c r="A44" s="179"/>
      <c r="B44" s="180"/>
      <c r="C44" s="180"/>
      <c r="D44" s="181"/>
      <c r="E44" s="188"/>
      <c r="F44" s="203"/>
      <c r="G44" s="203"/>
      <c r="H44" s="203"/>
      <c r="I44" s="203"/>
      <c r="J44" s="203"/>
      <c r="K44" s="203"/>
      <c r="L44" s="190"/>
      <c r="M44" s="51"/>
      <c r="N44" s="51"/>
      <c r="O44" s="51"/>
      <c r="P44" s="51"/>
      <c r="Q44" s="51"/>
      <c r="R44" s="51"/>
      <c r="S44" s="51"/>
      <c r="T44" s="51"/>
      <c r="U44" s="52"/>
      <c r="V44" s="52"/>
      <c r="W44" s="52"/>
      <c r="X44" s="52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</row>
    <row r="45" spans="1:44" ht="22.15" customHeight="1" thickBot="1" x14ac:dyDescent="0.2">
      <c r="A45" s="182"/>
      <c r="B45" s="183"/>
      <c r="C45" s="183"/>
      <c r="D45" s="184"/>
      <c r="E45" s="191"/>
      <c r="F45" s="192"/>
      <c r="G45" s="192"/>
      <c r="H45" s="192"/>
      <c r="I45" s="192"/>
      <c r="J45" s="192"/>
      <c r="K45" s="192"/>
      <c r="L45" s="193"/>
      <c r="M45" s="51"/>
      <c r="N45" s="51"/>
      <c r="O45" s="51"/>
      <c r="P45" s="51"/>
      <c r="Q45" s="51"/>
      <c r="R45" s="51"/>
      <c r="S45" s="51"/>
      <c r="T45" s="51"/>
      <c r="U45" s="52"/>
      <c r="V45" s="52"/>
      <c r="W45" s="52"/>
      <c r="X45" s="52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</row>
    <row r="46" spans="1:44" ht="22.15" customHeight="1" thickTop="1" x14ac:dyDescent="0.15">
      <c r="A46" s="222">
        <v>18</v>
      </c>
      <c r="B46" s="223"/>
      <c r="C46" s="223"/>
      <c r="D46" s="224"/>
      <c r="E46" s="234" t="s">
        <v>193</v>
      </c>
      <c r="F46" s="235"/>
      <c r="G46" s="235"/>
      <c r="H46" s="235"/>
      <c r="I46" s="235"/>
      <c r="J46" s="235"/>
      <c r="K46" s="235"/>
      <c r="L46" s="236"/>
      <c r="M46" s="51"/>
      <c r="N46" s="51"/>
      <c r="O46" s="51"/>
      <c r="P46" s="51"/>
      <c r="Q46" s="51"/>
      <c r="R46" s="51"/>
      <c r="S46" s="51"/>
      <c r="T46" s="51"/>
      <c r="U46" s="52"/>
      <c r="V46" s="52"/>
      <c r="W46" s="52"/>
      <c r="X46" s="52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44" ht="22.15" customHeight="1" thickBot="1" x14ac:dyDescent="0.2">
      <c r="A47" s="225"/>
      <c r="B47" s="226"/>
      <c r="C47" s="226"/>
      <c r="D47" s="227"/>
      <c r="E47" s="237"/>
      <c r="F47" s="238"/>
      <c r="G47" s="238"/>
      <c r="H47" s="238"/>
      <c r="I47" s="238"/>
      <c r="J47" s="238"/>
      <c r="K47" s="238"/>
      <c r="L47" s="239"/>
      <c r="M47" s="51"/>
      <c r="N47" s="51"/>
      <c r="O47" s="51"/>
      <c r="P47" s="51"/>
      <c r="Q47" s="51"/>
      <c r="R47" s="51"/>
      <c r="S47" s="51"/>
      <c r="T47" s="51"/>
      <c r="U47" s="52"/>
      <c r="V47" s="52"/>
      <c r="W47" s="52"/>
      <c r="X47" s="52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</row>
    <row r="48" spans="1:44" ht="22.15" customHeight="1" thickTop="1" x14ac:dyDescent="0.1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2"/>
      <c r="V48" s="52"/>
      <c r="W48" s="52"/>
      <c r="X48" s="52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1:44" ht="12" customHeight="1" x14ac:dyDescent="0.15">
      <c r="A49" s="60" t="s">
        <v>178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52"/>
      <c r="V49" s="52"/>
      <c r="W49" s="52"/>
      <c r="X49" s="52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1:44" ht="22.15" customHeight="1" x14ac:dyDescent="0.1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</row>
    <row r="51" spans="1:44" s="54" customFormat="1" ht="22.15" customHeight="1" x14ac:dyDescent="0.15">
      <c r="A51" s="66" t="s">
        <v>129</v>
      </c>
      <c r="B51" s="67"/>
      <c r="C51" s="67"/>
      <c r="D51" s="67"/>
      <c r="E51" s="67"/>
      <c r="F51" s="67"/>
      <c r="G51" s="67"/>
      <c r="H51" s="68"/>
      <c r="I51" s="66" t="s">
        <v>142</v>
      </c>
      <c r="J51" s="67"/>
      <c r="K51" s="67"/>
      <c r="L51" s="68"/>
      <c r="M51" s="66" t="s">
        <v>143</v>
      </c>
      <c r="N51" s="67"/>
      <c r="O51" s="67"/>
      <c r="P51" s="68"/>
      <c r="Q51" s="66" t="s">
        <v>145</v>
      </c>
      <c r="R51" s="67"/>
      <c r="S51" s="67"/>
      <c r="T51" s="68"/>
      <c r="U51" s="66" t="s">
        <v>146</v>
      </c>
      <c r="V51" s="67"/>
      <c r="W51" s="67"/>
      <c r="X51" s="68"/>
      <c r="Y51" s="66" t="s">
        <v>144</v>
      </c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8"/>
    </row>
    <row r="52" spans="1:44" s="16" customFormat="1" ht="22.15" customHeight="1" x14ac:dyDescent="0.15">
      <c r="A52" s="69" t="s">
        <v>165</v>
      </c>
      <c r="B52" s="70"/>
      <c r="C52" s="70"/>
      <c r="D52" s="70"/>
      <c r="E52" s="70"/>
      <c r="F52" s="70"/>
      <c r="G52" s="70"/>
      <c r="H52" s="71"/>
      <c r="I52" s="179" t="s">
        <v>175</v>
      </c>
      <c r="J52" s="180"/>
      <c r="K52" s="180"/>
      <c r="L52" s="181"/>
      <c r="M52" s="255" t="s">
        <v>195</v>
      </c>
      <c r="N52" s="256"/>
      <c r="O52" s="256"/>
      <c r="P52" s="257"/>
      <c r="Q52" s="69" t="s">
        <v>151</v>
      </c>
      <c r="R52" s="70"/>
      <c r="S52" s="70"/>
      <c r="T52" s="71"/>
      <c r="U52" s="69" t="s">
        <v>152</v>
      </c>
      <c r="V52" s="70"/>
      <c r="W52" s="70"/>
      <c r="X52" s="71"/>
      <c r="Y52" s="259" t="s">
        <v>153</v>
      </c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1"/>
    </row>
    <row r="53" spans="1:44" s="16" customFormat="1" ht="22.15" customHeight="1" x14ac:dyDescent="0.15">
      <c r="A53" s="252"/>
      <c r="B53" s="253"/>
      <c r="C53" s="253"/>
      <c r="D53" s="253"/>
      <c r="E53" s="253"/>
      <c r="F53" s="253"/>
      <c r="G53" s="253"/>
      <c r="H53" s="254"/>
      <c r="I53" s="179"/>
      <c r="J53" s="180"/>
      <c r="K53" s="180"/>
      <c r="L53" s="181"/>
      <c r="M53" s="179"/>
      <c r="N53" s="180"/>
      <c r="O53" s="180"/>
      <c r="P53" s="181"/>
      <c r="Q53" s="72"/>
      <c r="R53" s="258"/>
      <c r="S53" s="258"/>
      <c r="T53" s="74"/>
      <c r="U53" s="72"/>
      <c r="V53" s="258"/>
      <c r="W53" s="258"/>
      <c r="X53" s="74"/>
      <c r="Y53" s="69" t="s">
        <v>167</v>
      </c>
      <c r="Z53" s="70"/>
      <c r="AA53" s="70"/>
      <c r="AB53" s="71"/>
      <c r="AC53" s="69" t="s">
        <v>168</v>
      </c>
      <c r="AD53" s="70"/>
      <c r="AE53" s="70"/>
      <c r="AF53" s="71"/>
      <c r="AG53" s="69" t="s">
        <v>169</v>
      </c>
      <c r="AH53" s="70"/>
      <c r="AI53" s="70"/>
      <c r="AJ53" s="71"/>
      <c r="AK53" s="69" t="s">
        <v>170</v>
      </c>
      <c r="AL53" s="70"/>
      <c r="AM53" s="70"/>
      <c r="AN53" s="71"/>
      <c r="AO53" s="69" t="s">
        <v>154</v>
      </c>
      <c r="AP53" s="70"/>
      <c r="AQ53" s="70"/>
      <c r="AR53" s="71"/>
    </row>
    <row r="54" spans="1:44" s="16" customFormat="1" ht="22.15" customHeight="1" thickBot="1" x14ac:dyDescent="0.2">
      <c r="A54" s="75" t="s">
        <v>98</v>
      </c>
      <c r="B54" s="76"/>
      <c r="C54" s="76"/>
      <c r="D54" s="77"/>
      <c r="E54" s="75" t="s">
        <v>99</v>
      </c>
      <c r="F54" s="76"/>
      <c r="G54" s="76"/>
      <c r="H54" s="77"/>
      <c r="I54" s="182"/>
      <c r="J54" s="183"/>
      <c r="K54" s="183"/>
      <c r="L54" s="184"/>
      <c r="M54" s="182"/>
      <c r="N54" s="183"/>
      <c r="O54" s="183"/>
      <c r="P54" s="184"/>
      <c r="Q54" s="75"/>
      <c r="R54" s="76"/>
      <c r="S54" s="76"/>
      <c r="T54" s="77"/>
      <c r="U54" s="75"/>
      <c r="V54" s="76"/>
      <c r="W54" s="76"/>
      <c r="X54" s="77"/>
      <c r="Y54" s="75"/>
      <c r="Z54" s="76"/>
      <c r="AA54" s="76"/>
      <c r="AB54" s="77"/>
      <c r="AC54" s="75"/>
      <c r="AD54" s="76"/>
      <c r="AE54" s="76"/>
      <c r="AF54" s="77"/>
      <c r="AG54" s="75"/>
      <c r="AH54" s="76"/>
      <c r="AI54" s="76"/>
      <c r="AJ54" s="77"/>
      <c r="AK54" s="75"/>
      <c r="AL54" s="76"/>
      <c r="AM54" s="76"/>
      <c r="AN54" s="77"/>
      <c r="AO54" s="75"/>
      <c r="AP54" s="76"/>
      <c r="AQ54" s="76"/>
      <c r="AR54" s="77"/>
    </row>
    <row r="55" spans="1:44" ht="22.15" customHeight="1" thickTop="1" x14ac:dyDescent="0.15">
      <c r="A55" s="204">
        <v>30</v>
      </c>
      <c r="B55" s="205"/>
      <c r="C55" s="205"/>
      <c r="D55" s="206"/>
      <c r="E55" s="204">
        <v>60</v>
      </c>
      <c r="F55" s="205"/>
      <c r="G55" s="205"/>
      <c r="H55" s="206"/>
      <c r="I55" s="240">
        <v>20</v>
      </c>
      <c r="J55" s="241"/>
      <c r="K55" s="241"/>
      <c r="L55" s="242"/>
      <c r="M55" s="222">
        <v>30</v>
      </c>
      <c r="N55" s="223"/>
      <c r="O55" s="223"/>
      <c r="P55" s="224"/>
      <c r="Q55" s="246"/>
      <c r="R55" s="247"/>
      <c r="S55" s="247"/>
      <c r="T55" s="248"/>
      <c r="U55" s="246"/>
      <c r="V55" s="247"/>
      <c r="W55" s="247"/>
      <c r="X55" s="248"/>
      <c r="Y55" s="240">
        <v>460</v>
      </c>
      <c r="Z55" s="241"/>
      <c r="AA55" s="241"/>
      <c r="AB55" s="242"/>
      <c r="AC55" s="240">
        <v>460</v>
      </c>
      <c r="AD55" s="241"/>
      <c r="AE55" s="241"/>
      <c r="AF55" s="242"/>
      <c r="AG55" s="240">
        <v>400</v>
      </c>
      <c r="AH55" s="241"/>
      <c r="AI55" s="241"/>
      <c r="AJ55" s="242"/>
      <c r="AK55" s="262">
        <v>500</v>
      </c>
      <c r="AL55" s="263"/>
      <c r="AM55" s="263"/>
      <c r="AN55" s="264"/>
      <c r="AO55" s="240">
        <v>250</v>
      </c>
      <c r="AP55" s="241"/>
      <c r="AQ55" s="241"/>
      <c r="AR55" s="242"/>
    </row>
    <row r="56" spans="1:44" ht="22.15" customHeight="1" thickBot="1" x14ac:dyDescent="0.2">
      <c r="A56" s="207"/>
      <c r="B56" s="208"/>
      <c r="C56" s="208"/>
      <c r="D56" s="209"/>
      <c r="E56" s="207"/>
      <c r="F56" s="208"/>
      <c r="G56" s="208"/>
      <c r="H56" s="209"/>
      <c r="I56" s="243"/>
      <c r="J56" s="244"/>
      <c r="K56" s="244"/>
      <c r="L56" s="245"/>
      <c r="M56" s="225"/>
      <c r="N56" s="226"/>
      <c r="O56" s="226"/>
      <c r="P56" s="227"/>
      <c r="Q56" s="249"/>
      <c r="R56" s="250"/>
      <c r="S56" s="250"/>
      <c r="T56" s="251"/>
      <c r="U56" s="249"/>
      <c r="V56" s="250"/>
      <c r="W56" s="250"/>
      <c r="X56" s="251"/>
      <c r="Y56" s="243"/>
      <c r="Z56" s="244"/>
      <c r="AA56" s="244"/>
      <c r="AB56" s="245"/>
      <c r="AC56" s="243"/>
      <c r="AD56" s="244"/>
      <c r="AE56" s="244"/>
      <c r="AF56" s="245"/>
      <c r="AG56" s="243"/>
      <c r="AH56" s="244"/>
      <c r="AI56" s="244"/>
      <c r="AJ56" s="245"/>
      <c r="AK56" s="265"/>
      <c r="AL56" s="266"/>
      <c r="AM56" s="266"/>
      <c r="AN56" s="267"/>
      <c r="AO56" s="243"/>
      <c r="AP56" s="244"/>
      <c r="AQ56" s="244"/>
      <c r="AR56" s="245"/>
    </row>
    <row r="57" spans="1:44" ht="22.15" customHeight="1" thickTop="1" x14ac:dyDescent="0.15">
      <c r="A57" s="272" t="s">
        <v>198</v>
      </c>
      <c r="B57" s="273"/>
      <c r="C57" s="273"/>
      <c r="D57" s="273"/>
      <c r="E57" s="273"/>
      <c r="F57" s="273"/>
      <c r="G57" s="273"/>
      <c r="H57" s="274"/>
      <c r="I57" s="275" t="s">
        <v>199</v>
      </c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7"/>
      <c r="AK57" s="18"/>
      <c r="AL57" s="18"/>
      <c r="AM57" s="18"/>
      <c r="AN57" s="18"/>
      <c r="AO57" s="18"/>
      <c r="AP57" s="18"/>
      <c r="AQ57" s="18"/>
      <c r="AR57" s="18"/>
    </row>
    <row r="58" spans="1:44" ht="22.15" customHeight="1" x14ac:dyDescent="0.15">
      <c r="A58" s="176" t="s">
        <v>66</v>
      </c>
      <c r="B58" s="177"/>
      <c r="C58" s="177"/>
      <c r="D58" s="177"/>
      <c r="E58" s="177"/>
      <c r="F58" s="177"/>
      <c r="G58" s="177"/>
      <c r="H58" s="178"/>
      <c r="I58" s="259" t="s">
        <v>171</v>
      </c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1"/>
    </row>
    <row r="59" spans="1:44" ht="22.15" customHeight="1" x14ac:dyDescent="0.15">
      <c r="A59" s="278" t="s">
        <v>196</v>
      </c>
      <c r="B59" s="279"/>
      <c r="C59" s="279"/>
      <c r="D59" s="279"/>
      <c r="E59" s="279"/>
      <c r="F59" s="279"/>
      <c r="G59" s="279"/>
      <c r="H59" s="280"/>
      <c r="I59" s="69" t="s">
        <v>147</v>
      </c>
      <c r="J59" s="70"/>
      <c r="K59" s="70"/>
      <c r="L59" s="71"/>
      <c r="M59" s="69" t="s">
        <v>148</v>
      </c>
      <c r="N59" s="70"/>
      <c r="O59" s="70"/>
      <c r="P59" s="71"/>
      <c r="Q59" s="78" t="s">
        <v>149</v>
      </c>
      <c r="R59" s="79"/>
      <c r="S59" s="79"/>
      <c r="T59" s="80"/>
      <c r="U59" s="78" t="s">
        <v>150</v>
      </c>
      <c r="V59" s="79"/>
      <c r="W59" s="79"/>
      <c r="X59" s="80"/>
    </row>
    <row r="60" spans="1:44" ht="22.15" customHeight="1" thickBot="1" x14ac:dyDescent="0.2">
      <c r="A60" s="278"/>
      <c r="B60" s="279"/>
      <c r="C60" s="279"/>
      <c r="D60" s="279"/>
      <c r="E60" s="279"/>
      <c r="F60" s="279"/>
      <c r="G60" s="279"/>
      <c r="H60" s="280"/>
      <c r="I60" s="75"/>
      <c r="J60" s="76"/>
      <c r="K60" s="76"/>
      <c r="L60" s="77"/>
      <c r="M60" s="75"/>
      <c r="N60" s="76"/>
      <c r="O60" s="76"/>
      <c r="P60" s="77"/>
      <c r="Q60" s="81"/>
      <c r="R60" s="82"/>
      <c r="S60" s="82"/>
      <c r="T60" s="83"/>
      <c r="U60" s="81"/>
      <c r="V60" s="82"/>
      <c r="W60" s="82"/>
      <c r="X60" s="83"/>
    </row>
    <row r="61" spans="1:44" ht="22.15" customHeight="1" thickTop="1" x14ac:dyDescent="0.15">
      <c r="A61" s="97">
        <v>246</v>
      </c>
      <c r="B61" s="98"/>
      <c r="C61" s="98"/>
      <c r="D61" s="98"/>
      <c r="E61" s="98"/>
      <c r="F61" s="98"/>
      <c r="G61" s="98"/>
      <c r="H61" s="99"/>
      <c r="I61" s="240">
        <v>72</v>
      </c>
      <c r="J61" s="241"/>
      <c r="K61" s="241"/>
      <c r="L61" s="242"/>
      <c r="M61" s="240">
        <v>144</v>
      </c>
      <c r="N61" s="241"/>
      <c r="O61" s="241"/>
      <c r="P61" s="242"/>
      <c r="Q61" s="240">
        <v>680</v>
      </c>
      <c r="R61" s="241"/>
      <c r="S61" s="241"/>
      <c r="T61" s="242"/>
      <c r="U61" s="262">
        <v>1280</v>
      </c>
      <c r="V61" s="263"/>
      <c r="W61" s="263"/>
      <c r="X61" s="264"/>
    </row>
    <row r="62" spans="1:44" ht="22.15" customHeight="1" thickBot="1" x14ac:dyDescent="0.2">
      <c r="A62" s="100"/>
      <c r="B62" s="101"/>
      <c r="C62" s="101"/>
      <c r="D62" s="101"/>
      <c r="E62" s="101"/>
      <c r="F62" s="101"/>
      <c r="G62" s="101"/>
      <c r="H62" s="102"/>
      <c r="I62" s="243"/>
      <c r="J62" s="244"/>
      <c r="K62" s="244"/>
      <c r="L62" s="245"/>
      <c r="M62" s="243"/>
      <c r="N62" s="244"/>
      <c r="O62" s="244"/>
      <c r="P62" s="245"/>
      <c r="Q62" s="243"/>
      <c r="R62" s="244"/>
      <c r="S62" s="244"/>
      <c r="T62" s="245"/>
      <c r="U62" s="265"/>
      <c r="V62" s="266"/>
      <c r="W62" s="266"/>
      <c r="X62" s="267"/>
    </row>
    <row r="63" spans="1:44" ht="22.15" customHeight="1" thickTop="1" x14ac:dyDescent="0.15"/>
    <row r="64" spans="1:44" ht="22.15" customHeight="1" x14ac:dyDescent="0.15"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</row>
    <row r="65" spans="1:44" ht="22.15" customHeight="1" x14ac:dyDescent="0.15">
      <c r="A65" s="268" t="s">
        <v>26</v>
      </c>
      <c r="B65" s="268"/>
      <c r="C65" s="268"/>
      <c r="D65" s="268"/>
      <c r="E65" s="268"/>
      <c r="F65" s="269" t="s">
        <v>34</v>
      </c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  <c r="AJ65" s="271"/>
      <c r="AK65" s="176" t="s">
        <v>201</v>
      </c>
      <c r="AL65" s="177"/>
      <c r="AM65" s="177"/>
      <c r="AN65" s="177"/>
      <c r="AO65" s="177"/>
      <c r="AP65" s="177"/>
      <c r="AQ65" s="177"/>
      <c r="AR65" s="178"/>
    </row>
    <row r="66" spans="1:44" ht="22.15" customHeight="1" x14ac:dyDescent="0.15">
      <c r="A66" s="317" t="s">
        <v>27</v>
      </c>
      <c r="B66" s="317"/>
      <c r="C66" s="317"/>
      <c r="D66" s="317"/>
      <c r="E66" s="317"/>
      <c r="F66" s="318" t="s">
        <v>204</v>
      </c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319"/>
      <c r="X66" s="319"/>
      <c r="Y66" s="319"/>
      <c r="Z66" s="319"/>
      <c r="AA66" s="319"/>
      <c r="AB66" s="319"/>
      <c r="AC66" s="319"/>
      <c r="AD66" s="319"/>
      <c r="AE66" s="319"/>
      <c r="AF66" s="319"/>
      <c r="AG66" s="319"/>
      <c r="AH66" s="319"/>
      <c r="AI66" s="319"/>
      <c r="AJ66" s="320"/>
      <c r="AK66" s="318" t="s">
        <v>202</v>
      </c>
      <c r="AL66" s="319"/>
      <c r="AM66" s="319"/>
      <c r="AN66" s="319"/>
      <c r="AO66" s="319"/>
      <c r="AP66" s="319"/>
      <c r="AQ66" s="319"/>
      <c r="AR66" s="320"/>
    </row>
    <row r="67" spans="1:44" ht="22.15" customHeight="1" x14ac:dyDescent="0.15">
      <c r="A67" s="282"/>
      <c r="B67" s="282"/>
      <c r="C67" s="282"/>
      <c r="D67" s="282"/>
      <c r="E67" s="282"/>
      <c r="F67" s="286" t="s">
        <v>203</v>
      </c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8"/>
      <c r="AK67" s="286" t="s">
        <v>205</v>
      </c>
      <c r="AL67" s="287"/>
      <c r="AM67" s="287"/>
      <c r="AN67" s="287"/>
      <c r="AO67" s="287"/>
      <c r="AP67" s="287"/>
      <c r="AQ67" s="287"/>
      <c r="AR67" s="288"/>
    </row>
    <row r="68" spans="1:44" ht="22.15" customHeight="1" x14ac:dyDescent="0.15">
      <c r="A68" s="289" t="s">
        <v>28</v>
      </c>
      <c r="B68" s="289"/>
      <c r="C68" s="289"/>
      <c r="D68" s="289"/>
      <c r="E68" s="289"/>
      <c r="F68" s="290" t="s">
        <v>206</v>
      </c>
      <c r="G68" s="291"/>
      <c r="H68" s="291"/>
      <c r="I68" s="292"/>
      <c r="J68" s="299" t="s">
        <v>211</v>
      </c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1"/>
      <c r="AK68" s="302" t="s">
        <v>208</v>
      </c>
      <c r="AL68" s="303"/>
      <c r="AM68" s="303"/>
      <c r="AN68" s="303"/>
      <c r="AO68" s="303"/>
      <c r="AP68" s="303"/>
      <c r="AQ68" s="303"/>
      <c r="AR68" s="304"/>
    </row>
    <row r="69" spans="1:44" ht="22.15" customHeight="1" x14ac:dyDescent="0.15">
      <c r="A69" s="289" t="s">
        <v>29</v>
      </c>
      <c r="B69" s="289"/>
      <c r="C69" s="289"/>
      <c r="D69" s="289"/>
      <c r="E69" s="289"/>
      <c r="F69" s="293"/>
      <c r="G69" s="294"/>
      <c r="H69" s="294"/>
      <c r="I69" s="295"/>
      <c r="J69" s="305" t="s">
        <v>212</v>
      </c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7"/>
      <c r="AK69" s="308" t="s">
        <v>209</v>
      </c>
      <c r="AL69" s="309"/>
      <c r="AM69" s="309"/>
      <c r="AN69" s="309"/>
      <c r="AO69" s="309"/>
      <c r="AP69" s="309"/>
      <c r="AQ69" s="309"/>
      <c r="AR69" s="310"/>
    </row>
    <row r="70" spans="1:44" ht="22.15" customHeight="1" x14ac:dyDescent="0.15">
      <c r="A70" s="289"/>
      <c r="B70" s="289"/>
      <c r="C70" s="289"/>
      <c r="D70" s="289"/>
      <c r="E70" s="289"/>
      <c r="F70" s="296"/>
      <c r="G70" s="297"/>
      <c r="H70" s="297"/>
      <c r="I70" s="298"/>
      <c r="J70" s="311" t="s">
        <v>207</v>
      </c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312"/>
      <c r="V70" s="312"/>
      <c r="W70" s="312"/>
      <c r="X70" s="312"/>
      <c r="Y70" s="312"/>
      <c r="Z70" s="312"/>
      <c r="AA70" s="312"/>
      <c r="AB70" s="312"/>
      <c r="AC70" s="312"/>
      <c r="AD70" s="312"/>
      <c r="AE70" s="312"/>
      <c r="AF70" s="312"/>
      <c r="AG70" s="312"/>
      <c r="AH70" s="312"/>
      <c r="AI70" s="312"/>
      <c r="AJ70" s="313"/>
      <c r="AK70" s="314" t="s">
        <v>210</v>
      </c>
      <c r="AL70" s="315"/>
      <c r="AM70" s="315"/>
      <c r="AN70" s="315"/>
      <c r="AO70" s="315"/>
      <c r="AP70" s="315"/>
      <c r="AQ70" s="315"/>
      <c r="AR70" s="316"/>
    </row>
    <row r="71" spans="1:44" ht="22.15" customHeight="1" x14ac:dyDescent="0.15">
      <c r="A71" s="281" t="s">
        <v>30</v>
      </c>
      <c r="B71" s="281"/>
      <c r="C71" s="281"/>
      <c r="D71" s="281"/>
      <c r="E71" s="281"/>
      <c r="F71" s="283" t="s">
        <v>120</v>
      </c>
      <c r="G71" s="284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284"/>
      <c r="AH71" s="284"/>
      <c r="AI71" s="284"/>
      <c r="AJ71" s="284"/>
      <c r="AK71" s="284"/>
      <c r="AL71" s="284"/>
      <c r="AM71" s="284"/>
      <c r="AN71" s="284"/>
      <c r="AO71" s="284"/>
      <c r="AP71" s="284"/>
      <c r="AQ71" s="284"/>
      <c r="AR71" s="285"/>
    </row>
    <row r="72" spans="1:44" ht="22.15" customHeight="1" x14ac:dyDescent="0.15">
      <c r="A72" s="282"/>
      <c r="B72" s="282"/>
      <c r="C72" s="282"/>
      <c r="D72" s="282"/>
      <c r="E72" s="282"/>
      <c r="F72" s="286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/>
      <c r="AO72" s="287"/>
      <c r="AP72" s="287"/>
      <c r="AQ72" s="287"/>
      <c r="AR72" s="288"/>
    </row>
    <row r="73" spans="1:44" ht="22.15" customHeight="1" x14ac:dyDescent="0.15">
      <c r="AK73" s="48"/>
      <c r="AL73" s="49"/>
      <c r="AM73" s="49"/>
      <c r="AN73" s="49"/>
      <c r="AO73" s="49"/>
      <c r="AP73" s="49"/>
      <c r="AQ73" s="50"/>
      <c r="AR73" s="50"/>
    </row>
    <row r="74" spans="1:44" s="54" customFormat="1" ht="22.15" customHeight="1" x14ac:dyDescent="0.15">
      <c r="A74" s="16" t="s">
        <v>189</v>
      </c>
      <c r="B74" s="16"/>
    </row>
    <row r="75" spans="1:44" ht="22.15" customHeight="1" x14ac:dyDescent="0.15">
      <c r="A75" s="16" t="s">
        <v>190</v>
      </c>
      <c r="B75" s="16"/>
    </row>
    <row r="76" spans="1:44" ht="22.15" customHeight="1" x14ac:dyDescent="0.15">
      <c r="A76" s="16" t="s">
        <v>191</v>
      </c>
      <c r="B76" s="16"/>
    </row>
    <row r="77" spans="1:44" ht="22.15" customHeight="1" x14ac:dyDescent="0.15">
      <c r="A77" s="16" t="s">
        <v>192</v>
      </c>
      <c r="B77" s="16"/>
    </row>
    <row r="78" spans="1:44" ht="22.15" customHeight="1" x14ac:dyDescent="0.15">
      <c r="A78" s="54"/>
    </row>
  </sheetData>
  <mergeCells count="278">
    <mergeCell ref="A1:AR2"/>
    <mergeCell ref="A3:AB4"/>
    <mergeCell ref="AJ4:AR4"/>
    <mergeCell ref="A5:D7"/>
    <mergeCell ref="E5:H7"/>
    <mergeCell ref="I5:L5"/>
    <mergeCell ref="M5:P7"/>
    <mergeCell ref="Q5:T7"/>
    <mergeCell ref="U5:AB7"/>
    <mergeCell ref="AC5:AJ7"/>
    <mergeCell ref="AK5:AR7"/>
    <mergeCell ref="I6:L7"/>
    <mergeCell ref="A8:D12"/>
    <mergeCell ref="E8:H8"/>
    <mergeCell ref="I8:L12"/>
    <mergeCell ref="M8:P8"/>
    <mergeCell ref="Q8:T8"/>
    <mergeCell ref="U8:AB8"/>
    <mergeCell ref="AC8:AJ8"/>
    <mergeCell ref="AK8:AR8"/>
    <mergeCell ref="E10:H10"/>
    <mergeCell ref="M10:P10"/>
    <mergeCell ref="Q10:T10"/>
    <mergeCell ref="U10:AB10"/>
    <mergeCell ref="AC10:AJ10"/>
    <mergeCell ref="AK10:AR10"/>
    <mergeCell ref="E9:H9"/>
    <mergeCell ref="M9:P9"/>
    <mergeCell ref="Q9:T9"/>
    <mergeCell ref="U9:AB9"/>
    <mergeCell ref="AC9:AJ9"/>
    <mergeCell ref="AK9:AR9"/>
    <mergeCell ref="E12:H12"/>
    <mergeCell ref="M12:P12"/>
    <mergeCell ref="Q12:T12"/>
    <mergeCell ref="U12:AB12"/>
    <mergeCell ref="AC12:AJ12"/>
    <mergeCell ref="AK12:AR12"/>
    <mergeCell ref="E11:H11"/>
    <mergeCell ref="M11:P11"/>
    <mergeCell ref="Q11:T11"/>
    <mergeCell ref="U11:AB11"/>
    <mergeCell ref="AC11:AJ11"/>
    <mergeCell ref="AK11:AR11"/>
    <mergeCell ref="AC13:AJ13"/>
    <mergeCell ref="AK13:AR13"/>
    <mergeCell ref="E14:H14"/>
    <mergeCell ref="M14:P14"/>
    <mergeCell ref="Q14:T14"/>
    <mergeCell ref="U14:AB14"/>
    <mergeCell ref="AC14:AJ14"/>
    <mergeCell ref="AK14:AR14"/>
    <mergeCell ref="A13:D17"/>
    <mergeCell ref="E13:H13"/>
    <mergeCell ref="I13:L17"/>
    <mergeCell ref="M13:P13"/>
    <mergeCell ref="Q13:T13"/>
    <mergeCell ref="U13:AB13"/>
    <mergeCell ref="E15:H15"/>
    <mergeCell ref="M15:P15"/>
    <mergeCell ref="Q15:T15"/>
    <mergeCell ref="U15:AB15"/>
    <mergeCell ref="E17:H17"/>
    <mergeCell ref="M17:P17"/>
    <mergeCell ref="Q17:T17"/>
    <mergeCell ref="U17:AB17"/>
    <mergeCell ref="AC17:AJ17"/>
    <mergeCell ref="AK17:AR17"/>
    <mergeCell ref="AC15:AJ15"/>
    <mergeCell ref="AK15:AR15"/>
    <mergeCell ref="E16:H16"/>
    <mergeCell ref="M16:P16"/>
    <mergeCell ref="Q16:T16"/>
    <mergeCell ref="U16:AB16"/>
    <mergeCell ref="AC16:AJ16"/>
    <mergeCell ref="AK16:AR16"/>
    <mergeCell ref="AC18:AJ18"/>
    <mergeCell ref="AK18:AR18"/>
    <mergeCell ref="E19:H19"/>
    <mergeCell ref="M19:P19"/>
    <mergeCell ref="Q19:T19"/>
    <mergeCell ref="U19:AB19"/>
    <mergeCell ref="AC19:AJ19"/>
    <mergeCell ref="AK19:AR19"/>
    <mergeCell ref="A18:D22"/>
    <mergeCell ref="E18:H18"/>
    <mergeCell ref="I18:L22"/>
    <mergeCell ref="M18:P18"/>
    <mergeCell ref="Q18:T18"/>
    <mergeCell ref="U18:AB18"/>
    <mergeCell ref="E20:H20"/>
    <mergeCell ref="M20:P20"/>
    <mergeCell ref="Q20:T20"/>
    <mergeCell ref="U20:AB20"/>
    <mergeCell ref="E22:H22"/>
    <mergeCell ref="M22:P22"/>
    <mergeCell ref="Q22:T22"/>
    <mergeCell ref="U22:AB22"/>
    <mergeCell ref="AC22:AJ22"/>
    <mergeCell ref="AK22:AR22"/>
    <mergeCell ref="AC20:AJ20"/>
    <mergeCell ref="AK20:AR20"/>
    <mergeCell ref="E21:H21"/>
    <mergeCell ref="M21:P21"/>
    <mergeCell ref="Q21:T21"/>
    <mergeCell ref="U21:AB21"/>
    <mergeCell ref="AC21:AJ21"/>
    <mergeCell ref="AK21:AR21"/>
    <mergeCell ref="AC23:AJ23"/>
    <mergeCell ref="AK23:AR23"/>
    <mergeCell ref="E24:H24"/>
    <mergeCell ref="M24:P24"/>
    <mergeCell ref="Q24:T24"/>
    <mergeCell ref="U24:AB24"/>
    <mergeCell ref="AC24:AJ24"/>
    <mergeCell ref="AK24:AR24"/>
    <mergeCell ref="A23:D27"/>
    <mergeCell ref="E23:H23"/>
    <mergeCell ref="I23:L27"/>
    <mergeCell ref="M23:P23"/>
    <mergeCell ref="Q23:T23"/>
    <mergeCell ref="U23:AB23"/>
    <mergeCell ref="E25:H25"/>
    <mergeCell ref="M25:P25"/>
    <mergeCell ref="Q25:T25"/>
    <mergeCell ref="U25:AB25"/>
    <mergeCell ref="E27:H27"/>
    <mergeCell ref="M27:P27"/>
    <mergeCell ref="Q27:T27"/>
    <mergeCell ref="U27:AB27"/>
    <mergeCell ref="AC27:AJ27"/>
    <mergeCell ref="AK27:AR27"/>
    <mergeCell ref="AC25:AJ25"/>
    <mergeCell ref="AK25:AR25"/>
    <mergeCell ref="E26:H26"/>
    <mergeCell ref="M26:P26"/>
    <mergeCell ref="Q26:T26"/>
    <mergeCell ref="U26:AB26"/>
    <mergeCell ref="AC26:AJ26"/>
    <mergeCell ref="AK26:AR26"/>
    <mergeCell ref="AC28:AJ28"/>
    <mergeCell ref="AK28:AR28"/>
    <mergeCell ref="E29:H29"/>
    <mergeCell ref="M29:P29"/>
    <mergeCell ref="Q29:T29"/>
    <mergeCell ref="U29:AB29"/>
    <mergeCell ref="AC29:AJ29"/>
    <mergeCell ref="AK29:AR29"/>
    <mergeCell ref="A28:D32"/>
    <mergeCell ref="E28:H28"/>
    <mergeCell ref="I28:L32"/>
    <mergeCell ref="M28:P28"/>
    <mergeCell ref="Q28:T28"/>
    <mergeCell ref="U28:AB28"/>
    <mergeCell ref="E30:H30"/>
    <mergeCell ref="M30:P30"/>
    <mergeCell ref="Q30:T30"/>
    <mergeCell ref="U30:AB30"/>
    <mergeCell ref="E32:H32"/>
    <mergeCell ref="M32:P32"/>
    <mergeCell ref="Q32:T32"/>
    <mergeCell ref="U32:AB32"/>
    <mergeCell ref="AC32:AJ32"/>
    <mergeCell ref="AK32:AR32"/>
    <mergeCell ref="AC30:AJ30"/>
    <mergeCell ref="AK30:AR30"/>
    <mergeCell ref="E31:H31"/>
    <mergeCell ref="M31:P31"/>
    <mergeCell ref="Q31:T31"/>
    <mergeCell ref="U31:AB31"/>
    <mergeCell ref="AC31:AJ31"/>
    <mergeCell ref="AK31:AR31"/>
    <mergeCell ref="U36:X36"/>
    <mergeCell ref="Y36:AB36"/>
    <mergeCell ref="AC36:AF36"/>
    <mergeCell ref="AG36:AJ36"/>
    <mergeCell ref="AK36:AN36"/>
    <mergeCell ref="AO36:AR36"/>
    <mergeCell ref="A34:T35"/>
    <mergeCell ref="A36:D36"/>
    <mergeCell ref="E36:H36"/>
    <mergeCell ref="I36:L36"/>
    <mergeCell ref="M36:P36"/>
    <mergeCell ref="Q36:T36"/>
    <mergeCell ref="AC37:AF39"/>
    <mergeCell ref="AG37:AJ39"/>
    <mergeCell ref="AK37:AN39"/>
    <mergeCell ref="AO37:AR39"/>
    <mergeCell ref="A39:D39"/>
    <mergeCell ref="E39:H39"/>
    <mergeCell ref="I39:L39"/>
    <mergeCell ref="A37:H38"/>
    <mergeCell ref="I37:L38"/>
    <mergeCell ref="M37:P39"/>
    <mergeCell ref="Q37:T39"/>
    <mergeCell ref="U37:X39"/>
    <mergeCell ref="Y37:AB39"/>
    <mergeCell ref="A54:D54"/>
    <mergeCell ref="E54:H54"/>
    <mergeCell ref="Y40:AB41"/>
    <mergeCell ref="AC40:AF41"/>
    <mergeCell ref="AG40:AJ41"/>
    <mergeCell ref="AK40:AN41"/>
    <mergeCell ref="AO40:AR41"/>
    <mergeCell ref="A42:D42"/>
    <mergeCell ref="E42:L42"/>
    <mergeCell ref="A40:D41"/>
    <mergeCell ref="E40:H41"/>
    <mergeCell ref="I40:L41"/>
    <mergeCell ref="M40:P41"/>
    <mergeCell ref="Q40:T41"/>
    <mergeCell ref="U40:X41"/>
    <mergeCell ref="AK55:AN56"/>
    <mergeCell ref="AO55:AR56"/>
    <mergeCell ref="AG53:AJ54"/>
    <mergeCell ref="A43:D45"/>
    <mergeCell ref="E43:L45"/>
    <mergeCell ref="A46:D47"/>
    <mergeCell ref="E46:L47"/>
    <mergeCell ref="A49:T50"/>
    <mergeCell ref="A51:H51"/>
    <mergeCell ref="I51:L51"/>
    <mergeCell ref="M51:P51"/>
    <mergeCell ref="Q51:T51"/>
    <mergeCell ref="U51:X51"/>
    <mergeCell ref="Y51:AR51"/>
    <mergeCell ref="A52:H53"/>
    <mergeCell ref="I52:L54"/>
    <mergeCell ref="M52:P54"/>
    <mergeCell ref="Q52:T54"/>
    <mergeCell ref="U52:X54"/>
    <mergeCell ref="Y52:AR52"/>
    <mergeCell ref="Y53:AB54"/>
    <mergeCell ref="AC53:AF54"/>
    <mergeCell ref="AK53:AN54"/>
    <mergeCell ref="AO53:AR54"/>
    <mergeCell ref="A57:H57"/>
    <mergeCell ref="I57:X57"/>
    <mergeCell ref="A58:H58"/>
    <mergeCell ref="I58:X58"/>
    <mergeCell ref="A59:H60"/>
    <mergeCell ref="I59:L60"/>
    <mergeCell ref="M59:P60"/>
    <mergeCell ref="Q59:T60"/>
    <mergeCell ref="U59:X60"/>
    <mergeCell ref="A55:D56"/>
    <mergeCell ref="E55:H56"/>
    <mergeCell ref="I55:L56"/>
    <mergeCell ref="M55:P56"/>
    <mergeCell ref="Q55:T56"/>
    <mergeCell ref="U55:X56"/>
    <mergeCell ref="Y55:AB56"/>
    <mergeCell ref="AC55:AF56"/>
    <mergeCell ref="AG55:AJ56"/>
    <mergeCell ref="A71:E72"/>
    <mergeCell ref="A66:E67"/>
    <mergeCell ref="A68:E68"/>
    <mergeCell ref="A69:E70"/>
    <mergeCell ref="A61:H62"/>
    <mergeCell ref="I61:L62"/>
    <mergeCell ref="M61:P62"/>
    <mergeCell ref="Q61:T62"/>
    <mergeCell ref="U61:X62"/>
    <mergeCell ref="A65:E65"/>
    <mergeCell ref="F65:AJ65"/>
    <mergeCell ref="F71:AR72"/>
    <mergeCell ref="F67:AJ67"/>
    <mergeCell ref="AK66:AR66"/>
    <mergeCell ref="AK67:AR67"/>
    <mergeCell ref="F68:I70"/>
    <mergeCell ref="J69:AJ69"/>
    <mergeCell ref="J70:AJ70"/>
    <mergeCell ref="J68:AJ68"/>
    <mergeCell ref="AK69:AR69"/>
    <mergeCell ref="AK70:AR70"/>
    <mergeCell ref="AK65:AR65"/>
    <mergeCell ref="AK68:AR68"/>
    <mergeCell ref="F66:AJ66"/>
  </mergeCells>
  <phoneticPr fontId="2"/>
  <printOptions horizontalCentered="1"/>
  <pageMargins left="0" right="0" top="0.15748031496062992" bottom="0" header="0.31496062992125984" footer="0.31496062992125984"/>
  <pageSetup paperSize="9" scale="53" orientation="portrait" r:id="rId1"/>
  <rowBreaks count="1" manualBreakCount="1">
    <brk id="72" max="5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83DF-181A-4A40-9309-2E7DA0D5B517}">
  <sheetPr>
    <pageSetUpPr fitToPage="1"/>
  </sheetPr>
  <dimension ref="A1:AR80"/>
  <sheetViews>
    <sheetView topLeftCell="A31" zoomScale="80" zoomScaleNormal="80" zoomScaleSheetLayoutView="70" workbookViewId="0">
      <selection activeCell="I58" sqref="I58:X58"/>
    </sheetView>
  </sheetViews>
  <sheetFormatPr defaultColWidth="9" defaultRowHeight="16.5" x14ac:dyDescent="0.15"/>
  <cols>
    <col min="1" max="44" width="4.125" style="17" customWidth="1"/>
    <col min="45" max="100" width="3.5" style="17" customWidth="1"/>
    <col min="101" max="16384" width="9" style="17"/>
  </cols>
  <sheetData>
    <row r="1" spans="1:44" ht="12" customHeight="1" x14ac:dyDescent="0.15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4" ht="12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</row>
    <row r="3" spans="1:44" ht="12" customHeight="1" x14ac:dyDescent="0.15">
      <c r="A3" s="60" t="s">
        <v>155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spans="1:44" ht="16.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56"/>
      <c r="AD4" s="56"/>
      <c r="AE4" s="56"/>
      <c r="AF4" s="56"/>
      <c r="AG4" s="56"/>
      <c r="AH4" s="56"/>
      <c r="AI4" s="56"/>
      <c r="AJ4" s="62" t="s">
        <v>141</v>
      </c>
      <c r="AK4" s="62"/>
      <c r="AL4" s="62"/>
      <c r="AM4" s="62"/>
      <c r="AN4" s="62"/>
      <c r="AO4" s="62"/>
      <c r="AP4" s="62"/>
      <c r="AQ4" s="62"/>
      <c r="AR4" s="62"/>
    </row>
    <row r="5" spans="1:44" ht="30" customHeight="1" x14ac:dyDescent="0.15">
      <c r="A5" s="63" t="s">
        <v>0</v>
      </c>
      <c r="B5" s="63"/>
      <c r="C5" s="63"/>
      <c r="D5" s="63"/>
      <c r="E5" s="63" t="s">
        <v>25</v>
      </c>
      <c r="F5" s="63"/>
      <c r="G5" s="63"/>
      <c r="H5" s="63"/>
      <c r="I5" s="66" t="s">
        <v>19</v>
      </c>
      <c r="J5" s="67"/>
      <c r="K5" s="67"/>
      <c r="L5" s="68"/>
      <c r="M5" s="63" t="s">
        <v>194</v>
      </c>
      <c r="N5" s="63"/>
      <c r="O5" s="63"/>
      <c r="P5" s="63"/>
      <c r="Q5" s="63" t="s">
        <v>3</v>
      </c>
      <c r="R5" s="63"/>
      <c r="S5" s="63"/>
      <c r="T5" s="63"/>
      <c r="U5" s="69" t="s">
        <v>180</v>
      </c>
      <c r="V5" s="70"/>
      <c r="W5" s="70"/>
      <c r="X5" s="70"/>
      <c r="Y5" s="70"/>
      <c r="Z5" s="70"/>
      <c r="AA5" s="70"/>
      <c r="AB5" s="71"/>
      <c r="AC5" s="69" t="s">
        <v>179</v>
      </c>
      <c r="AD5" s="70"/>
      <c r="AE5" s="70"/>
      <c r="AF5" s="70"/>
      <c r="AG5" s="70"/>
      <c r="AH5" s="70"/>
      <c r="AI5" s="70"/>
      <c r="AJ5" s="71"/>
      <c r="AK5" s="69" t="s">
        <v>181</v>
      </c>
      <c r="AL5" s="70"/>
      <c r="AM5" s="70"/>
      <c r="AN5" s="70"/>
      <c r="AO5" s="70"/>
      <c r="AP5" s="70"/>
      <c r="AQ5" s="70"/>
      <c r="AR5" s="71"/>
    </row>
    <row r="6" spans="1:44" ht="30" customHeight="1" x14ac:dyDescent="0.15">
      <c r="A6" s="64"/>
      <c r="B6" s="64"/>
      <c r="C6" s="64"/>
      <c r="D6" s="64"/>
      <c r="E6" s="64"/>
      <c r="F6" s="64"/>
      <c r="G6" s="64"/>
      <c r="H6" s="64"/>
      <c r="I6" s="78" t="s">
        <v>7</v>
      </c>
      <c r="J6" s="79"/>
      <c r="K6" s="79"/>
      <c r="L6" s="80"/>
      <c r="M6" s="64"/>
      <c r="N6" s="64"/>
      <c r="O6" s="64"/>
      <c r="P6" s="64"/>
      <c r="Q6" s="64"/>
      <c r="R6" s="64"/>
      <c r="S6" s="64"/>
      <c r="T6" s="64"/>
      <c r="U6" s="72"/>
      <c r="V6" s="73"/>
      <c r="W6" s="73"/>
      <c r="X6" s="73"/>
      <c r="Y6" s="73"/>
      <c r="Z6" s="73"/>
      <c r="AA6" s="73"/>
      <c r="AB6" s="74"/>
      <c r="AC6" s="72"/>
      <c r="AD6" s="73"/>
      <c r="AE6" s="73"/>
      <c r="AF6" s="73"/>
      <c r="AG6" s="73"/>
      <c r="AH6" s="73"/>
      <c r="AI6" s="73"/>
      <c r="AJ6" s="74"/>
      <c r="AK6" s="72"/>
      <c r="AL6" s="73"/>
      <c r="AM6" s="73"/>
      <c r="AN6" s="73"/>
      <c r="AO6" s="73"/>
      <c r="AP6" s="73"/>
      <c r="AQ6" s="73"/>
      <c r="AR6" s="74"/>
    </row>
    <row r="7" spans="1:44" ht="30" customHeight="1" thickBot="1" x14ac:dyDescent="0.2">
      <c r="A7" s="65"/>
      <c r="B7" s="65"/>
      <c r="C7" s="65"/>
      <c r="D7" s="65"/>
      <c r="E7" s="65"/>
      <c r="F7" s="65"/>
      <c r="G7" s="65"/>
      <c r="H7" s="65"/>
      <c r="I7" s="81"/>
      <c r="J7" s="82"/>
      <c r="K7" s="82"/>
      <c r="L7" s="83"/>
      <c r="M7" s="65"/>
      <c r="N7" s="65"/>
      <c r="O7" s="65"/>
      <c r="P7" s="65"/>
      <c r="Q7" s="65"/>
      <c r="R7" s="65"/>
      <c r="S7" s="65"/>
      <c r="T7" s="65"/>
      <c r="U7" s="72"/>
      <c r="V7" s="73"/>
      <c r="W7" s="73"/>
      <c r="X7" s="73"/>
      <c r="Y7" s="73"/>
      <c r="Z7" s="73"/>
      <c r="AA7" s="73"/>
      <c r="AB7" s="74"/>
      <c r="AC7" s="72"/>
      <c r="AD7" s="73"/>
      <c r="AE7" s="73"/>
      <c r="AF7" s="73"/>
      <c r="AG7" s="73"/>
      <c r="AH7" s="73"/>
      <c r="AI7" s="73"/>
      <c r="AJ7" s="74"/>
      <c r="AK7" s="75"/>
      <c r="AL7" s="76"/>
      <c r="AM7" s="76"/>
      <c r="AN7" s="76"/>
      <c r="AO7" s="76"/>
      <c r="AP7" s="76"/>
      <c r="AQ7" s="76"/>
      <c r="AR7" s="77"/>
    </row>
    <row r="8" spans="1:44" ht="22.15" customHeight="1" thickTop="1" x14ac:dyDescent="0.15">
      <c r="A8" s="84" t="s">
        <v>62</v>
      </c>
      <c r="B8" s="85"/>
      <c r="C8" s="85"/>
      <c r="D8" s="86"/>
      <c r="E8" s="93" t="s">
        <v>14</v>
      </c>
      <c r="F8" s="93"/>
      <c r="G8" s="93"/>
      <c r="H8" s="93"/>
      <c r="I8" s="94">
        <v>682</v>
      </c>
      <c r="J8" s="95"/>
      <c r="K8" s="95"/>
      <c r="L8" s="96"/>
      <c r="M8" s="103">
        <v>300</v>
      </c>
      <c r="N8" s="103"/>
      <c r="O8" s="103"/>
      <c r="P8" s="103"/>
      <c r="Q8" s="104">
        <v>880</v>
      </c>
      <c r="R8" s="104"/>
      <c r="S8" s="104"/>
      <c r="T8" s="104"/>
      <c r="U8" s="105">
        <f>(I8+SUM(A40:T41,A46))*30+SUM(U40:AR41)+ROUND((((I8+SUM(A40:T41,A46))*30)+SUM(U40:AR41))*0.14,0)+(SUM(M8:T8)*30)</f>
        <v>64587</v>
      </c>
      <c r="V8" s="106"/>
      <c r="W8" s="106"/>
      <c r="X8" s="106"/>
      <c r="Y8" s="106"/>
      <c r="Z8" s="106"/>
      <c r="AA8" s="106"/>
      <c r="AB8" s="107"/>
      <c r="AC8" s="105">
        <f>((I8+SUM(A40:T41,A46))*30+SUM(U40:AR41))*2+ROUND((((I8+SUM(A40:T41,A46))*30)+SUM(U40:AR41))*2*0.14,0)+(SUM(M8:T8)*30)</f>
        <v>93775</v>
      </c>
      <c r="AD8" s="106"/>
      <c r="AE8" s="106"/>
      <c r="AF8" s="106"/>
      <c r="AG8" s="106"/>
      <c r="AH8" s="106"/>
      <c r="AI8" s="106"/>
      <c r="AJ8" s="107"/>
      <c r="AK8" s="108">
        <f>((I8+SUM(A40:T41,A46))*30+SUM(U40:AR41))*3+ROUND((((I8+SUM(A40:T41,A46))*30)+SUM(U40:AR41))*3*0.14,0)+(SUM(M8:T8)*30)</f>
        <v>122962</v>
      </c>
      <c r="AL8" s="109"/>
      <c r="AM8" s="109"/>
      <c r="AN8" s="109"/>
      <c r="AO8" s="109"/>
      <c r="AP8" s="109"/>
      <c r="AQ8" s="109"/>
      <c r="AR8" s="110"/>
    </row>
    <row r="9" spans="1:44" ht="22.15" customHeight="1" x14ac:dyDescent="0.15">
      <c r="A9" s="87"/>
      <c r="B9" s="88"/>
      <c r="C9" s="88"/>
      <c r="D9" s="89"/>
      <c r="E9" s="111" t="s">
        <v>15</v>
      </c>
      <c r="F9" s="112"/>
      <c r="G9" s="112"/>
      <c r="H9" s="113"/>
      <c r="I9" s="97"/>
      <c r="J9" s="98"/>
      <c r="K9" s="98"/>
      <c r="L9" s="99"/>
      <c r="M9" s="114">
        <v>390</v>
      </c>
      <c r="N9" s="115"/>
      <c r="O9" s="115"/>
      <c r="P9" s="116"/>
      <c r="Q9" s="117">
        <v>880</v>
      </c>
      <c r="R9" s="118"/>
      <c r="S9" s="118"/>
      <c r="T9" s="119"/>
      <c r="U9" s="120">
        <f>(I8+SUM(A40:T41,A46))*30+SUM(U40:AR41)+ROUND((((I8+SUM(A40:T41,A46))*30)+SUM(U40:AR41))*0.14,0)+(SUM(M9:T9)*30)</f>
        <v>67287</v>
      </c>
      <c r="V9" s="121"/>
      <c r="W9" s="121"/>
      <c r="X9" s="121"/>
      <c r="Y9" s="121"/>
      <c r="Z9" s="121"/>
      <c r="AA9" s="121"/>
      <c r="AB9" s="122"/>
      <c r="AC9" s="120">
        <f>((I8+SUM(A40:T41,A46))*30+SUM(U40:AR41))*2+ROUND((((I8+SUM(A40:T41,A46))*30)+SUM(U40:AR41))*2*0.14,0)+(SUM(M9:T9)*30)</f>
        <v>96475</v>
      </c>
      <c r="AD9" s="121"/>
      <c r="AE9" s="121"/>
      <c r="AF9" s="121"/>
      <c r="AG9" s="121"/>
      <c r="AH9" s="121"/>
      <c r="AI9" s="121"/>
      <c r="AJ9" s="122"/>
      <c r="AK9" s="123">
        <f>((I8+SUM(A40:T41,A46))*30+SUM(U40:AR41))*3+ROUND((((I8+SUM(A40:T41,A46))*30)+SUM(U40:AR41))*3*0.14,0)+(SUM(M9:T9)*30)</f>
        <v>125662</v>
      </c>
      <c r="AL9" s="124"/>
      <c r="AM9" s="124"/>
      <c r="AN9" s="124"/>
      <c r="AO9" s="124"/>
      <c r="AP9" s="124"/>
      <c r="AQ9" s="124"/>
      <c r="AR9" s="125"/>
    </row>
    <row r="10" spans="1:44" ht="22.15" customHeight="1" x14ac:dyDescent="0.15">
      <c r="A10" s="87"/>
      <c r="B10" s="88"/>
      <c r="C10" s="88"/>
      <c r="D10" s="89"/>
      <c r="E10" s="111" t="s">
        <v>117</v>
      </c>
      <c r="F10" s="112"/>
      <c r="G10" s="112"/>
      <c r="H10" s="113"/>
      <c r="I10" s="97"/>
      <c r="J10" s="98"/>
      <c r="K10" s="98"/>
      <c r="L10" s="99"/>
      <c r="M10" s="114">
        <v>650</v>
      </c>
      <c r="N10" s="115"/>
      <c r="O10" s="115"/>
      <c r="P10" s="116"/>
      <c r="Q10" s="117">
        <v>1370</v>
      </c>
      <c r="R10" s="118"/>
      <c r="S10" s="118"/>
      <c r="T10" s="119"/>
      <c r="U10" s="120">
        <f>(I8+SUM(A40:T41,A46))*30+SUM(U40:AR41)+ROUND((((I8+SUM(A40:T41,A46))*30)+SUM(U40:AR41))*0.14,0)+(SUM(M10:T10)*30)</f>
        <v>89787</v>
      </c>
      <c r="V10" s="121"/>
      <c r="W10" s="121"/>
      <c r="X10" s="121"/>
      <c r="Y10" s="121"/>
      <c r="Z10" s="121"/>
      <c r="AA10" s="121"/>
      <c r="AB10" s="122"/>
      <c r="AC10" s="120">
        <f>((I8+SUM(A40:T41,A46))*30+SUM(U40:AR41))*2+ROUND((((I8+SUM(A40:T41,A46))*30)+SUM(U40:AR41))*2*0.14,0)+(SUM(M10:T10)*30)</f>
        <v>118975</v>
      </c>
      <c r="AD10" s="121"/>
      <c r="AE10" s="121"/>
      <c r="AF10" s="121"/>
      <c r="AG10" s="121"/>
      <c r="AH10" s="121"/>
      <c r="AI10" s="121"/>
      <c r="AJ10" s="122"/>
      <c r="AK10" s="123">
        <f>((I8+SUM(A40:T41,A46))*30+SUM(U40:AR41))*3+ROUND((((I8+SUM(A40:T41,A46))*30)+SUM(U40:AR41))*3*0.14,0)+(SUM(M10:T10)*30)</f>
        <v>148162</v>
      </c>
      <c r="AL10" s="124"/>
      <c r="AM10" s="124"/>
      <c r="AN10" s="124"/>
      <c r="AO10" s="124"/>
      <c r="AP10" s="124"/>
      <c r="AQ10" s="124"/>
      <c r="AR10" s="125"/>
    </row>
    <row r="11" spans="1:44" ht="22.15" customHeight="1" x14ac:dyDescent="0.15">
      <c r="A11" s="87"/>
      <c r="B11" s="88"/>
      <c r="C11" s="88"/>
      <c r="D11" s="89"/>
      <c r="E11" s="111" t="s">
        <v>118</v>
      </c>
      <c r="F11" s="112"/>
      <c r="G11" s="112"/>
      <c r="H11" s="113"/>
      <c r="I11" s="97"/>
      <c r="J11" s="98"/>
      <c r="K11" s="98"/>
      <c r="L11" s="99"/>
      <c r="M11" s="141">
        <v>1360</v>
      </c>
      <c r="N11" s="142"/>
      <c r="O11" s="142"/>
      <c r="P11" s="143"/>
      <c r="Q11" s="117">
        <v>1370</v>
      </c>
      <c r="R11" s="118"/>
      <c r="S11" s="118"/>
      <c r="T11" s="119"/>
      <c r="U11" s="120">
        <f>(I8+SUM(A40:T41,A46))*30+SUM(U40:AR41)+ROUND((((I8+SUM(A40:T41,A46))*30)+SUM(U40:AR41))*0.14,0)+(SUM(M11:T11)*30)</f>
        <v>111087</v>
      </c>
      <c r="V11" s="121"/>
      <c r="W11" s="121"/>
      <c r="X11" s="121"/>
      <c r="Y11" s="121"/>
      <c r="Z11" s="121"/>
      <c r="AA11" s="121"/>
      <c r="AB11" s="122"/>
      <c r="AC11" s="120">
        <f>((I8+SUM(A40:T41,A46))*30+SUM(U40:AR41))*2+ROUND((((I8+SUM(A40:T41,A46))*30)+SUM(U40:AR41))*2*0.14,0)+(SUM(M11:T11)*30)</f>
        <v>140275</v>
      </c>
      <c r="AD11" s="121"/>
      <c r="AE11" s="121"/>
      <c r="AF11" s="121"/>
      <c r="AG11" s="121"/>
      <c r="AH11" s="121"/>
      <c r="AI11" s="121"/>
      <c r="AJ11" s="122"/>
      <c r="AK11" s="123">
        <f>((I8+SUM(A40:T41,A46))*30+SUM(U40:AR41))*3+ROUND((((I8+SUM(A40:T41,A46))*30)+SUM(U40:AR41))*3*0.14,0)+(SUM(M11:T11)*30)</f>
        <v>169462</v>
      </c>
      <c r="AL11" s="124"/>
      <c r="AM11" s="124"/>
      <c r="AN11" s="124"/>
      <c r="AO11" s="124"/>
      <c r="AP11" s="124"/>
      <c r="AQ11" s="124"/>
      <c r="AR11" s="125"/>
    </row>
    <row r="12" spans="1:44" ht="22.15" customHeight="1" thickBot="1" x14ac:dyDescent="0.2">
      <c r="A12" s="90"/>
      <c r="B12" s="91"/>
      <c r="C12" s="91"/>
      <c r="D12" s="92"/>
      <c r="E12" s="126" t="s">
        <v>17</v>
      </c>
      <c r="F12" s="127"/>
      <c r="G12" s="127"/>
      <c r="H12" s="128"/>
      <c r="I12" s="100"/>
      <c r="J12" s="101"/>
      <c r="K12" s="101"/>
      <c r="L12" s="102"/>
      <c r="M12" s="129">
        <v>1445</v>
      </c>
      <c r="N12" s="130"/>
      <c r="O12" s="130"/>
      <c r="P12" s="131"/>
      <c r="Q12" s="132">
        <v>2066</v>
      </c>
      <c r="R12" s="133"/>
      <c r="S12" s="133"/>
      <c r="T12" s="134"/>
      <c r="U12" s="135">
        <f>(I8+SUM(A40:T41,A46))*30+SUM(U40:AR41)+ROUND((((I8+SUM(A40:T41,A46))*30)+SUM(U40:AR41))*0.14,0)+(SUM(M12:T12)*30)</f>
        <v>134517</v>
      </c>
      <c r="V12" s="136"/>
      <c r="W12" s="136"/>
      <c r="X12" s="136"/>
      <c r="Y12" s="136"/>
      <c r="Z12" s="136"/>
      <c r="AA12" s="136"/>
      <c r="AB12" s="137"/>
      <c r="AC12" s="135">
        <f>((I8+SUM(A40:T41,A46))*30+SUM(U40:AR41))*2+ROUND((((I8+SUM(A40:T41,A46))*30)+SUM(U40:AR41))*2*0.14,0)+(SUM(M12:T12)*30)</f>
        <v>163705</v>
      </c>
      <c r="AD12" s="136"/>
      <c r="AE12" s="136"/>
      <c r="AF12" s="136"/>
      <c r="AG12" s="136"/>
      <c r="AH12" s="136"/>
      <c r="AI12" s="136"/>
      <c r="AJ12" s="137"/>
      <c r="AK12" s="138">
        <f>((I8+SUM(A40:T41,A46))*30+SUM(U40:AR41))*3+ROUND((((I8+SUM(A40:T41,A46))*30)+SUM(U40:AR41))*3*0.14,0)+(SUM(M12:T12)*30)</f>
        <v>192892</v>
      </c>
      <c r="AL12" s="139"/>
      <c r="AM12" s="139"/>
      <c r="AN12" s="139"/>
      <c r="AO12" s="139"/>
      <c r="AP12" s="139"/>
      <c r="AQ12" s="139"/>
      <c r="AR12" s="140"/>
    </row>
    <row r="13" spans="1:44" ht="22.15" customHeight="1" thickTop="1" x14ac:dyDescent="0.15">
      <c r="A13" s="84" t="s">
        <v>61</v>
      </c>
      <c r="B13" s="85"/>
      <c r="C13" s="85"/>
      <c r="D13" s="86"/>
      <c r="E13" s="144" t="s">
        <v>14</v>
      </c>
      <c r="F13" s="144"/>
      <c r="G13" s="144"/>
      <c r="H13" s="144"/>
      <c r="I13" s="94">
        <v>753</v>
      </c>
      <c r="J13" s="95"/>
      <c r="K13" s="95"/>
      <c r="L13" s="96"/>
      <c r="M13" s="103">
        <v>300</v>
      </c>
      <c r="N13" s="103"/>
      <c r="O13" s="103"/>
      <c r="P13" s="103"/>
      <c r="Q13" s="104">
        <v>880</v>
      </c>
      <c r="R13" s="104"/>
      <c r="S13" s="104"/>
      <c r="T13" s="104"/>
      <c r="U13" s="105">
        <f>(I13+SUM(A40:T41,A46))*30+SUM(U40:AR41)+ROUND((((I13+SUM(A40:T41,A46))*30)+SUM(U40:AR41))*0.14,0)+(SUM(M13:T13)*30)</f>
        <v>67016</v>
      </c>
      <c r="V13" s="106"/>
      <c r="W13" s="106"/>
      <c r="X13" s="106"/>
      <c r="Y13" s="106"/>
      <c r="Z13" s="106"/>
      <c r="AA13" s="106"/>
      <c r="AB13" s="107"/>
      <c r="AC13" s="108">
        <f>((I13+SUM(A40:T41,A46))*30+SUM(U40:AR41))*2+ROUND((((I13+SUM(A40:T41,A46))*30)+SUM(U40:AR41))*2*0.14,0)+(SUM(M13:T13)*30)</f>
        <v>98631</v>
      </c>
      <c r="AD13" s="109"/>
      <c r="AE13" s="109"/>
      <c r="AF13" s="109"/>
      <c r="AG13" s="109"/>
      <c r="AH13" s="109"/>
      <c r="AI13" s="109"/>
      <c r="AJ13" s="110"/>
      <c r="AK13" s="108">
        <f>((I13+SUM(A40:T41,A46))*30+SUM(U40:AR41))*3+ROUND((((I13+SUM(A40:T41,A46))*30)+SUM(U40:AR41))*3*0.14,0)+(SUM(M13:T13)*30)</f>
        <v>130247</v>
      </c>
      <c r="AL13" s="109"/>
      <c r="AM13" s="109"/>
      <c r="AN13" s="109"/>
      <c r="AO13" s="109"/>
      <c r="AP13" s="109"/>
      <c r="AQ13" s="109"/>
      <c r="AR13" s="110"/>
    </row>
    <row r="14" spans="1:44" ht="22.15" customHeight="1" x14ac:dyDescent="0.15">
      <c r="A14" s="87"/>
      <c r="B14" s="88"/>
      <c r="C14" s="88"/>
      <c r="D14" s="89"/>
      <c r="E14" s="111" t="s">
        <v>15</v>
      </c>
      <c r="F14" s="112"/>
      <c r="G14" s="112"/>
      <c r="H14" s="113"/>
      <c r="I14" s="97"/>
      <c r="J14" s="98"/>
      <c r="K14" s="98"/>
      <c r="L14" s="99"/>
      <c r="M14" s="114">
        <v>390</v>
      </c>
      <c r="N14" s="115"/>
      <c r="O14" s="115"/>
      <c r="P14" s="116"/>
      <c r="Q14" s="117">
        <v>880</v>
      </c>
      <c r="R14" s="118"/>
      <c r="S14" s="118"/>
      <c r="T14" s="119"/>
      <c r="U14" s="123">
        <f>(I13+SUM(A40:T41,A46))*30+SUM(U40:AR41)+ROUND((((I13+SUM(A40:T41,A46))*30)+SUM(U40:AR41))*0.14,0)+(SUM(M14:T14)*30)</f>
        <v>69716</v>
      </c>
      <c r="V14" s="124"/>
      <c r="W14" s="124"/>
      <c r="X14" s="124"/>
      <c r="Y14" s="124"/>
      <c r="Z14" s="124"/>
      <c r="AA14" s="124"/>
      <c r="AB14" s="125"/>
      <c r="AC14" s="123">
        <f>((I13+SUM(A40:T41,A46))*30+SUM(U40:AR41))*2+ROUND((((I13+SUM(A40:T41,A46))*30)+SUM(U40:AR41))*2*0.14,0)+(SUM(M14:T14)*30)</f>
        <v>101331</v>
      </c>
      <c r="AD14" s="124"/>
      <c r="AE14" s="124"/>
      <c r="AF14" s="124"/>
      <c r="AG14" s="124"/>
      <c r="AH14" s="124"/>
      <c r="AI14" s="124"/>
      <c r="AJ14" s="125"/>
      <c r="AK14" s="123">
        <f>((I13+SUM(A40:T41,A46))*30+SUM(U40:AR41))*3+ROUND((((I13+SUM(A40:T41,A46))*30)+SUM(U40:AR41))*3*0.14,0)+(SUM(M14:T14)*30)</f>
        <v>132947</v>
      </c>
      <c r="AL14" s="124"/>
      <c r="AM14" s="124"/>
      <c r="AN14" s="124"/>
      <c r="AO14" s="124"/>
      <c r="AP14" s="124"/>
      <c r="AQ14" s="124"/>
      <c r="AR14" s="125"/>
    </row>
    <row r="15" spans="1:44" ht="22.15" customHeight="1" x14ac:dyDescent="0.15">
      <c r="A15" s="87"/>
      <c r="B15" s="88"/>
      <c r="C15" s="88"/>
      <c r="D15" s="89"/>
      <c r="E15" s="111" t="s">
        <v>117</v>
      </c>
      <c r="F15" s="112"/>
      <c r="G15" s="112"/>
      <c r="H15" s="113"/>
      <c r="I15" s="97"/>
      <c r="J15" s="98"/>
      <c r="K15" s="98"/>
      <c r="L15" s="99"/>
      <c r="M15" s="114">
        <v>650</v>
      </c>
      <c r="N15" s="115"/>
      <c r="O15" s="115"/>
      <c r="P15" s="116"/>
      <c r="Q15" s="117">
        <v>1370</v>
      </c>
      <c r="R15" s="118"/>
      <c r="S15" s="118"/>
      <c r="T15" s="119"/>
      <c r="U15" s="123">
        <f>(I13+SUM(A40:T41,A46))*30+SUM(U40:AR41)+ROUND((((I13+SUM(A40:T41,A46))*30)+SUM(U40:AR41))*0.14,0)+(SUM(M15:T15)*30)</f>
        <v>92216</v>
      </c>
      <c r="V15" s="124"/>
      <c r="W15" s="124"/>
      <c r="X15" s="124"/>
      <c r="Y15" s="124"/>
      <c r="Z15" s="124"/>
      <c r="AA15" s="124"/>
      <c r="AB15" s="125"/>
      <c r="AC15" s="123">
        <f>((I13+SUM(A40:T41,A46))*30+SUM(U40:AR41))*2+ROUND((((I13+SUM(A40:T41,A46))*30)+SUM(U40:AR41))*2*0.14,0)+(SUM(M15:T15)*30)</f>
        <v>123831</v>
      </c>
      <c r="AD15" s="124"/>
      <c r="AE15" s="124"/>
      <c r="AF15" s="124"/>
      <c r="AG15" s="124"/>
      <c r="AH15" s="124"/>
      <c r="AI15" s="124"/>
      <c r="AJ15" s="125"/>
      <c r="AK15" s="123">
        <f>((I13+SUM(A40:T41,A46))*30+SUM(U40:AR41))*3+ROUND((((I13+SUM(A40:T41,A46))*30)+SUM(U40:AR41))*3*0.14,0)+(SUM(M15:T15)*30)</f>
        <v>155447</v>
      </c>
      <c r="AL15" s="124"/>
      <c r="AM15" s="124"/>
      <c r="AN15" s="124"/>
      <c r="AO15" s="124"/>
      <c r="AP15" s="124"/>
      <c r="AQ15" s="124"/>
      <c r="AR15" s="125"/>
    </row>
    <row r="16" spans="1:44" ht="22.15" customHeight="1" x14ac:dyDescent="0.15">
      <c r="A16" s="87"/>
      <c r="B16" s="88"/>
      <c r="C16" s="88"/>
      <c r="D16" s="89"/>
      <c r="E16" s="111" t="s">
        <v>118</v>
      </c>
      <c r="F16" s="112"/>
      <c r="G16" s="112"/>
      <c r="H16" s="113"/>
      <c r="I16" s="97"/>
      <c r="J16" s="98"/>
      <c r="K16" s="98"/>
      <c r="L16" s="99"/>
      <c r="M16" s="141">
        <v>1360</v>
      </c>
      <c r="N16" s="142"/>
      <c r="O16" s="142"/>
      <c r="P16" s="143"/>
      <c r="Q16" s="117">
        <v>1370</v>
      </c>
      <c r="R16" s="118"/>
      <c r="S16" s="118"/>
      <c r="T16" s="119"/>
      <c r="U16" s="123">
        <f>(I13+SUM(A40:T41,A46))*30+SUM(U40:AR41)+ROUND((((I13+SUM(A40:T41,A46))*30)+SUM(U40:AR41))*0.14,0)+(SUM(M16:T16)*30)</f>
        <v>113516</v>
      </c>
      <c r="V16" s="124"/>
      <c r="W16" s="124"/>
      <c r="X16" s="124"/>
      <c r="Y16" s="124"/>
      <c r="Z16" s="124"/>
      <c r="AA16" s="124"/>
      <c r="AB16" s="125"/>
      <c r="AC16" s="123">
        <f>((I13+SUM(A40:T41,A46))*30+SUM(U40:AR41))*2+ROUND((((I13+SUM(A40:T41,A46))*30)+SUM(U40:AR41))*2*0.14,0)+(SUM(M16:T16)*30)</f>
        <v>145131</v>
      </c>
      <c r="AD16" s="124"/>
      <c r="AE16" s="124"/>
      <c r="AF16" s="124"/>
      <c r="AG16" s="124"/>
      <c r="AH16" s="124"/>
      <c r="AI16" s="124"/>
      <c r="AJ16" s="125"/>
      <c r="AK16" s="123">
        <f>((I13+SUM(A40:T41,A46))*30+SUM(U40:AR41))*3+ROUND((((I13+SUM(A40:T41,A46))*30)+SUM(U40:AR41))*3*0.14,0)+(SUM(M16:T16)*30)</f>
        <v>176747</v>
      </c>
      <c r="AL16" s="124"/>
      <c r="AM16" s="124"/>
      <c r="AN16" s="124"/>
      <c r="AO16" s="124"/>
      <c r="AP16" s="124"/>
      <c r="AQ16" s="124"/>
      <c r="AR16" s="125"/>
    </row>
    <row r="17" spans="1:44" ht="22.15" customHeight="1" thickBot="1" x14ac:dyDescent="0.2">
      <c r="A17" s="90"/>
      <c r="B17" s="91"/>
      <c r="C17" s="91"/>
      <c r="D17" s="92"/>
      <c r="E17" s="126" t="s">
        <v>17</v>
      </c>
      <c r="F17" s="127"/>
      <c r="G17" s="127"/>
      <c r="H17" s="128"/>
      <c r="I17" s="100"/>
      <c r="J17" s="101"/>
      <c r="K17" s="101"/>
      <c r="L17" s="102"/>
      <c r="M17" s="129">
        <v>1445</v>
      </c>
      <c r="N17" s="130"/>
      <c r="O17" s="130"/>
      <c r="P17" s="131"/>
      <c r="Q17" s="132">
        <v>2066</v>
      </c>
      <c r="R17" s="133"/>
      <c r="S17" s="133"/>
      <c r="T17" s="134"/>
      <c r="U17" s="145">
        <f>(I13+SUM(A40:T41,A46))*30+SUM(U40:AR41)+ROUND((((I13+SUM(A40:T41,A46))*30)+SUM(U40:AR41))*0.14,0)+(SUM(M17:T17)*30)</f>
        <v>136946</v>
      </c>
      <c r="V17" s="146"/>
      <c r="W17" s="146"/>
      <c r="X17" s="146"/>
      <c r="Y17" s="146"/>
      <c r="Z17" s="146"/>
      <c r="AA17" s="146"/>
      <c r="AB17" s="147"/>
      <c r="AC17" s="145">
        <f>((I13+SUM(A40:T41,A46))*30+SUM(U40:AR41))*2+ROUND((((I13+SUM(A40:T41,A46))*30)+SUM(U40:AR41))*2*0.14,0)+(SUM(M17:T17)*30)</f>
        <v>168561</v>
      </c>
      <c r="AD17" s="146"/>
      <c r="AE17" s="146"/>
      <c r="AF17" s="146"/>
      <c r="AG17" s="146"/>
      <c r="AH17" s="146"/>
      <c r="AI17" s="146"/>
      <c r="AJ17" s="147"/>
      <c r="AK17" s="145">
        <f>((I13+SUM(A40:T41,A46))*30+SUM(U40:AR41))*3+ROUND((((I13+SUM(A40:T41,A46))*30)+SUM(U40:AR41))*3*0.14,0)+(SUM(M17:T17)*30)</f>
        <v>200177</v>
      </c>
      <c r="AL17" s="146"/>
      <c r="AM17" s="146"/>
      <c r="AN17" s="146"/>
      <c r="AO17" s="146"/>
      <c r="AP17" s="146"/>
      <c r="AQ17" s="146"/>
      <c r="AR17" s="147"/>
    </row>
    <row r="18" spans="1:44" ht="22.15" customHeight="1" thickTop="1" x14ac:dyDescent="0.15">
      <c r="A18" s="84" t="s">
        <v>60</v>
      </c>
      <c r="B18" s="85"/>
      <c r="C18" s="85"/>
      <c r="D18" s="86"/>
      <c r="E18" s="144" t="s">
        <v>14</v>
      </c>
      <c r="F18" s="144"/>
      <c r="G18" s="144"/>
      <c r="H18" s="144"/>
      <c r="I18" s="94">
        <v>828</v>
      </c>
      <c r="J18" s="95"/>
      <c r="K18" s="95"/>
      <c r="L18" s="96"/>
      <c r="M18" s="103">
        <v>300</v>
      </c>
      <c r="N18" s="103"/>
      <c r="O18" s="103"/>
      <c r="P18" s="103"/>
      <c r="Q18" s="104">
        <v>880</v>
      </c>
      <c r="R18" s="104"/>
      <c r="S18" s="104"/>
      <c r="T18" s="104"/>
      <c r="U18" s="148">
        <f>(I18+SUM(A40:T41,A46))*30+SUM(U40:AR41)+ROUND((((I18+SUM(A40:T41,A46))*30)+SUM(U40:AR41))*0.14,0)+(SUM(M18:T18)*30)</f>
        <v>69581</v>
      </c>
      <c r="V18" s="149"/>
      <c r="W18" s="149"/>
      <c r="X18" s="149"/>
      <c r="Y18" s="149"/>
      <c r="Z18" s="149"/>
      <c r="AA18" s="149"/>
      <c r="AB18" s="150"/>
      <c r="AC18" s="108">
        <f>((I18+SUM(A40:T41,A46))*30+SUM(U40:AR41))*2+ROUND((((I18+SUM(A40:T41,A46))*30)+SUM(U40:AR41))*2*0.14,0)+(SUM(M18:T18)*30)</f>
        <v>103761</v>
      </c>
      <c r="AD18" s="109"/>
      <c r="AE18" s="109"/>
      <c r="AF18" s="109"/>
      <c r="AG18" s="109"/>
      <c r="AH18" s="109"/>
      <c r="AI18" s="109"/>
      <c r="AJ18" s="110"/>
      <c r="AK18" s="108">
        <f>((I18+SUM(A40:T41,A46))*30+SUM(U40:AR41))*3+ROUND((((I18+SUM(A40:T41,A46))*30)+SUM(U40:AR41))*3*0.14,0)+(SUM(M18:T18)*30)</f>
        <v>137942</v>
      </c>
      <c r="AL18" s="109"/>
      <c r="AM18" s="109"/>
      <c r="AN18" s="109"/>
      <c r="AO18" s="109"/>
      <c r="AP18" s="109"/>
      <c r="AQ18" s="109"/>
      <c r="AR18" s="110"/>
    </row>
    <row r="19" spans="1:44" ht="22.15" customHeight="1" x14ac:dyDescent="0.15">
      <c r="A19" s="87"/>
      <c r="B19" s="88"/>
      <c r="C19" s="88"/>
      <c r="D19" s="89"/>
      <c r="E19" s="111" t="s">
        <v>15</v>
      </c>
      <c r="F19" s="112"/>
      <c r="G19" s="112"/>
      <c r="H19" s="113"/>
      <c r="I19" s="97"/>
      <c r="J19" s="98"/>
      <c r="K19" s="98"/>
      <c r="L19" s="99"/>
      <c r="M19" s="114">
        <v>390</v>
      </c>
      <c r="N19" s="115"/>
      <c r="O19" s="115"/>
      <c r="P19" s="116"/>
      <c r="Q19" s="117">
        <v>880</v>
      </c>
      <c r="R19" s="118"/>
      <c r="S19" s="118"/>
      <c r="T19" s="119"/>
      <c r="U19" s="123">
        <f>(I18+SUM(A40:T41,A46))*30+SUM(U40:AR41)+ROUND((((I18+SUM(A40:T41,A46))*30)+SUM(U40:AR41))*0.14,0)+(SUM(M19:T19)*30)</f>
        <v>72281</v>
      </c>
      <c r="V19" s="124"/>
      <c r="W19" s="124"/>
      <c r="X19" s="124"/>
      <c r="Y19" s="124"/>
      <c r="Z19" s="124"/>
      <c r="AA19" s="124"/>
      <c r="AB19" s="125"/>
      <c r="AC19" s="123">
        <f>((I18+SUM(A40:T41,A46))*30+SUM(U40:AR41))*2+ROUND((((I18+SUM(A40:T41,A46))*30)+SUM(U40:AR41))*2*0.14,0)+(SUM(M19:T19)*30)</f>
        <v>106461</v>
      </c>
      <c r="AD19" s="124"/>
      <c r="AE19" s="124"/>
      <c r="AF19" s="124"/>
      <c r="AG19" s="124"/>
      <c r="AH19" s="124"/>
      <c r="AI19" s="124"/>
      <c r="AJ19" s="125"/>
      <c r="AK19" s="123">
        <f>((I18+SUM(A40:T41,A46))*30+SUM(U40:AR41))*3+ROUND((((I18+SUM(A40:T41,A46))*30)+SUM(U40:AR41))*3*0.14,0)+(SUM(M19:T19)*30)</f>
        <v>140642</v>
      </c>
      <c r="AL19" s="124"/>
      <c r="AM19" s="124"/>
      <c r="AN19" s="124"/>
      <c r="AO19" s="124"/>
      <c r="AP19" s="124"/>
      <c r="AQ19" s="124"/>
      <c r="AR19" s="125"/>
    </row>
    <row r="20" spans="1:44" ht="22.15" customHeight="1" x14ac:dyDescent="0.15">
      <c r="A20" s="87"/>
      <c r="B20" s="88"/>
      <c r="C20" s="88"/>
      <c r="D20" s="89"/>
      <c r="E20" s="111" t="s">
        <v>117</v>
      </c>
      <c r="F20" s="112"/>
      <c r="G20" s="112"/>
      <c r="H20" s="113"/>
      <c r="I20" s="97"/>
      <c r="J20" s="98"/>
      <c r="K20" s="98"/>
      <c r="L20" s="99"/>
      <c r="M20" s="114">
        <v>650</v>
      </c>
      <c r="N20" s="115"/>
      <c r="O20" s="115"/>
      <c r="P20" s="116"/>
      <c r="Q20" s="117">
        <v>1370</v>
      </c>
      <c r="R20" s="118"/>
      <c r="S20" s="118"/>
      <c r="T20" s="119"/>
      <c r="U20" s="123">
        <f>(I18+SUM(A40:T41,A46))*30+SUM(U40:AR41)+ROUND((((I18+SUM(A40:T41,A46))*30)+SUM(U40:AR41))*0.14,0)+(SUM(M20:T20)*30)</f>
        <v>94781</v>
      </c>
      <c r="V20" s="124"/>
      <c r="W20" s="124"/>
      <c r="X20" s="124"/>
      <c r="Y20" s="124"/>
      <c r="Z20" s="124"/>
      <c r="AA20" s="124"/>
      <c r="AB20" s="125"/>
      <c r="AC20" s="123">
        <f>((I18+SUM(A40:T41,A46))*30+SUM(U40:AR41))*2+ROUND((((I18+SUM(A40:T41,A46))*30)+SUM(U40:AR41))*2*0.14,0)+(SUM(M20:T20)*30)</f>
        <v>128961</v>
      </c>
      <c r="AD20" s="124"/>
      <c r="AE20" s="124"/>
      <c r="AF20" s="124"/>
      <c r="AG20" s="124"/>
      <c r="AH20" s="124"/>
      <c r="AI20" s="124"/>
      <c r="AJ20" s="125"/>
      <c r="AK20" s="123">
        <f>((I18+SUM(A40:T41,A46))*30+SUM(U40:AR41))*3+ROUND((((I18+SUM(A40:T41,A46))*30)+SUM(U40:AR41))*3*0.14,0)+(SUM(M20:T20)*30)</f>
        <v>163142</v>
      </c>
      <c r="AL20" s="124"/>
      <c r="AM20" s="124"/>
      <c r="AN20" s="124"/>
      <c r="AO20" s="124"/>
      <c r="AP20" s="124"/>
      <c r="AQ20" s="124"/>
      <c r="AR20" s="125"/>
    </row>
    <row r="21" spans="1:44" ht="22.15" customHeight="1" x14ac:dyDescent="0.15">
      <c r="A21" s="87"/>
      <c r="B21" s="88"/>
      <c r="C21" s="88"/>
      <c r="D21" s="89"/>
      <c r="E21" s="111" t="s">
        <v>118</v>
      </c>
      <c r="F21" s="112"/>
      <c r="G21" s="112"/>
      <c r="H21" s="113"/>
      <c r="I21" s="97"/>
      <c r="J21" s="98"/>
      <c r="K21" s="98"/>
      <c r="L21" s="99"/>
      <c r="M21" s="141">
        <v>1360</v>
      </c>
      <c r="N21" s="142"/>
      <c r="O21" s="142"/>
      <c r="P21" s="143"/>
      <c r="Q21" s="117">
        <v>1370</v>
      </c>
      <c r="R21" s="118"/>
      <c r="S21" s="118"/>
      <c r="T21" s="119"/>
      <c r="U21" s="123">
        <f>(I18+SUM(A40:T41,A46))*30+SUM(U40:AR41)+ROUND((((I18+SUM(A40:T41,A46))*30)+SUM(U40:AR41))*0.14,0)+(SUM(M21:T21)*30)</f>
        <v>116081</v>
      </c>
      <c r="V21" s="124"/>
      <c r="W21" s="124"/>
      <c r="X21" s="124"/>
      <c r="Y21" s="124"/>
      <c r="Z21" s="124"/>
      <c r="AA21" s="124"/>
      <c r="AB21" s="125"/>
      <c r="AC21" s="123">
        <f>((I18+SUM(A40:T41,A46))*30+SUM(U40:AR41))*2+ROUND((((I18+SUM(A40:T41,A46))*30)+SUM(U40:AR41))*2*0.14,0)+(SUM(M21:T21)*30)</f>
        <v>150261</v>
      </c>
      <c r="AD21" s="124"/>
      <c r="AE21" s="124"/>
      <c r="AF21" s="124"/>
      <c r="AG21" s="124"/>
      <c r="AH21" s="124"/>
      <c r="AI21" s="124"/>
      <c r="AJ21" s="125"/>
      <c r="AK21" s="123">
        <f>((I18+SUM(A40:T41,A46))*30+SUM(U40:AR41))*3+ROUND((((I18+SUM(A40:T41,A46))*30)+SUM(U40:AR41))*3*0.14,0)+(SUM(M21:T21)*30)</f>
        <v>184442</v>
      </c>
      <c r="AL21" s="124"/>
      <c r="AM21" s="124"/>
      <c r="AN21" s="124"/>
      <c r="AO21" s="124"/>
      <c r="AP21" s="124"/>
      <c r="AQ21" s="124"/>
      <c r="AR21" s="125"/>
    </row>
    <row r="22" spans="1:44" ht="22.15" customHeight="1" thickBot="1" x14ac:dyDescent="0.2">
      <c r="A22" s="90"/>
      <c r="B22" s="91"/>
      <c r="C22" s="91"/>
      <c r="D22" s="92"/>
      <c r="E22" s="126" t="s">
        <v>17</v>
      </c>
      <c r="F22" s="127"/>
      <c r="G22" s="127"/>
      <c r="H22" s="128"/>
      <c r="I22" s="100"/>
      <c r="J22" s="101"/>
      <c r="K22" s="101"/>
      <c r="L22" s="102"/>
      <c r="M22" s="129">
        <v>1445</v>
      </c>
      <c r="N22" s="130"/>
      <c r="O22" s="130"/>
      <c r="P22" s="131"/>
      <c r="Q22" s="132">
        <v>2066</v>
      </c>
      <c r="R22" s="133"/>
      <c r="S22" s="133"/>
      <c r="T22" s="134"/>
      <c r="U22" s="138">
        <f>(I18+SUM(A40:T41,A46))*30+SUM(U40:AR41)+ROUND((((I18+SUM(A40:T41,A46))*30)+SUM(U40:AR41))*0.14,0)+(SUM(M22:T22)*30)</f>
        <v>139511</v>
      </c>
      <c r="V22" s="139"/>
      <c r="W22" s="139"/>
      <c r="X22" s="139"/>
      <c r="Y22" s="139"/>
      <c r="Z22" s="139"/>
      <c r="AA22" s="139"/>
      <c r="AB22" s="140"/>
      <c r="AC22" s="138">
        <f>((I18+SUM(A40:T41,A46))*30+SUM(U40:AR41))*2+ROUND((((I18+SUM(A40:T41,A46))*30)+SUM(U40:AR41))*2*0.14,0)+(SUM(M22:T22)*30)</f>
        <v>173691</v>
      </c>
      <c r="AD22" s="139"/>
      <c r="AE22" s="139"/>
      <c r="AF22" s="139"/>
      <c r="AG22" s="139"/>
      <c r="AH22" s="139"/>
      <c r="AI22" s="139"/>
      <c r="AJ22" s="140"/>
      <c r="AK22" s="138">
        <f>((I18+SUM(A40:T41,A46))*30+SUM(U40:AR41))*3+ROUND((((I18+SUM(A40:T41,A46))*30)+SUM(U40:AR41))*3*0.14,0)+(SUM(M22:T22)*30)</f>
        <v>207872</v>
      </c>
      <c r="AL22" s="139"/>
      <c r="AM22" s="139"/>
      <c r="AN22" s="139"/>
      <c r="AO22" s="139"/>
      <c r="AP22" s="139"/>
      <c r="AQ22" s="139"/>
      <c r="AR22" s="140"/>
    </row>
    <row r="23" spans="1:44" ht="22.15" customHeight="1" thickTop="1" x14ac:dyDescent="0.15">
      <c r="A23" s="84" t="s">
        <v>59</v>
      </c>
      <c r="B23" s="85"/>
      <c r="C23" s="85"/>
      <c r="D23" s="86"/>
      <c r="E23" s="144" t="s">
        <v>14</v>
      </c>
      <c r="F23" s="144"/>
      <c r="G23" s="144"/>
      <c r="H23" s="144"/>
      <c r="I23" s="94">
        <v>901</v>
      </c>
      <c r="J23" s="95"/>
      <c r="K23" s="95"/>
      <c r="L23" s="96"/>
      <c r="M23" s="103">
        <v>300</v>
      </c>
      <c r="N23" s="103"/>
      <c r="O23" s="103"/>
      <c r="P23" s="103"/>
      <c r="Q23" s="104">
        <v>880</v>
      </c>
      <c r="R23" s="104"/>
      <c r="S23" s="104"/>
      <c r="T23" s="104"/>
      <c r="U23" s="148">
        <f>(I23+SUM(A40:T41,A46))*30+SUM(U40:AR41)+ROUND((((I23+SUM(A40:T41,A46))*30)+SUM(U40:AR41))*0.14,0)+(SUM(M23:T23)*30)</f>
        <v>72077</v>
      </c>
      <c r="V23" s="149"/>
      <c r="W23" s="149"/>
      <c r="X23" s="149"/>
      <c r="Y23" s="149"/>
      <c r="Z23" s="149"/>
      <c r="AA23" s="149"/>
      <c r="AB23" s="150"/>
      <c r="AC23" s="108">
        <f>((I23+SUM(A40:T41,A46))*30+SUM(U40:AR41))*2+ROUND((((I23+SUM(A40:T41,A46))*30)+SUM(U40:AR41))*2*0.14,0)+(SUM(M23:T23)*30)</f>
        <v>108754</v>
      </c>
      <c r="AD23" s="109"/>
      <c r="AE23" s="109"/>
      <c r="AF23" s="109"/>
      <c r="AG23" s="109"/>
      <c r="AH23" s="109"/>
      <c r="AI23" s="109"/>
      <c r="AJ23" s="110"/>
      <c r="AK23" s="108">
        <f>((I23+SUM(A40:T41,A46))*30+SUM(U40:AR41))*3+ROUND((((I23+SUM(A40:T41,A46))*30)+SUM(U40:AR41))*3*0.14,0)+(SUM(M23:T23)*30)</f>
        <v>145432</v>
      </c>
      <c r="AL23" s="109"/>
      <c r="AM23" s="109"/>
      <c r="AN23" s="109"/>
      <c r="AO23" s="109"/>
      <c r="AP23" s="109"/>
      <c r="AQ23" s="109"/>
      <c r="AR23" s="110"/>
    </row>
    <row r="24" spans="1:44" ht="22.15" customHeight="1" x14ac:dyDescent="0.15">
      <c r="A24" s="87"/>
      <c r="B24" s="88"/>
      <c r="C24" s="88"/>
      <c r="D24" s="89"/>
      <c r="E24" s="111" t="s">
        <v>15</v>
      </c>
      <c r="F24" s="112"/>
      <c r="G24" s="112"/>
      <c r="H24" s="113"/>
      <c r="I24" s="97"/>
      <c r="J24" s="98"/>
      <c r="K24" s="98"/>
      <c r="L24" s="99"/>
      <c r="M24" s="114">
        <v>390</v>
      </c>
      <c r="N24" s="115"/>
      <c r="O24" s="115"/>
      <c r="P24" s="116"/>
      <c r="Q24" s="117">
        <v>880</v>
      </c>
      <c r="R24" s="118"/>
      <c r="S24" s="118"/>
      <c r="T24" s="119"/>
      <c r="U24" s="151">
        <f>(I23+SUM(A40:T41,A46))*30+SUM(U40:AR41)+ROUND((((I23+SUM(A40:T41,A46))*30)+SUM(U40:AR41))*0.14,0)+(SUM(M24:T24)*30)</f>
        <v>74777</v>
      </c>
      <c r="V24" s="152"/>
      <c r="W24" s="152"/>
      <c r="X24" s="152"/>
      <c r="Y24" s="152"/>
      <c r="Z24" s="152"/>
      <c r="AA24" s="152"/>
      <c r="AB24" s="153"/>
      <c r="AC24" s="123">
        <f>((I23+SUM(A40:T41,A46))*30+SUM(U40:AR41))*2+ROUND((((I23+SUM(A40:T41,A46))*30)+SUM(U40:AR41))*2*0.14,0)+(SUM(M24:T24)*30)</f>
        <v>111454</v>
      </c>
      <c r="AD24" s="124"/>
      <c r="AE24" s="124"/>
      <c r="AF24" s="124"/>
      <c r="AG24" s="124"/>
      <c r="AH24" s="124"/>
      <c r="AI24" s="124"/>
      <c r="AJ24" s="125"/>
      <c r="AK24" s="123">
        <f>((I23+SUM(A40:T41,A46))*30+SUM(U40:AR41))*3+ROUND((((I23+SUM(A40:T41,A46))*30)+SUM(U40:AR41))*3*0.14,0)+(SUM(M24:T24)*30)</f>
        <v>148132</v>
      </c>
      <c r="AL24" s="124"/>
      <c r="AM24" s="124"/>
      <c r="AN24" s="124"/>
      <c r="AO24" s="124"/>
      <c r="AP24" s="124"/>
      <c r="AQ24" s="124"/>
      <c r="AR24" s="125"/>
    </row>
    <row r="25" spans="1:44" ht="22.15" customHeight="1" x14ac:dyDescent="0.15">
      <c r="A25" s="87"/>
      <c r="B25" s="88"/>
      <c r="C25" s="88"/>
      <c r="D25" s="89"/>
      <c r="E25" s="111" t="s">
        <v>117</v>
      </c>
      <c r="F25" s="112"/>
      <c r="G25" s="112"/>
      <c r="H25" s="113"/>
      <c r="I25" s="97"/>
      <c r="J25" s="98"/>
      <c r="K25" s="98"/>
      <c r="L25" s="99"/>
      <c r="M25" s="114">
        <v>650</v>
      </c>
      <c r="N25" s="115"/>
      <c r="O25" s="115"/>
      <c r="P25" s="116"/>
      <c r="Q25" s="117">
        <v>1370</v>
      </c>
      <c r="R25" s="118"/>
      <c r="S25" s="118"/>
      <c r="T25" s="119"/>
      <c r="U25" s="151">
        <f>(I23+SUM(A40:T41,A46))*30+SUM(U40:AR41)+ROUND((((I23+SUM(A40:T41,A46))*30)+SUM(U40:AR41))*0.14,0)+(SUM(M25:T25)*30)</f>
        <v>97277</v>
      </c>
      <c r="V25" s="152"/>
      <c r="W25" s="152"/>
      <c r="X25" s="152"/>
      <c r="Y25" s="152"/>
      <c r="Z25" s="152"/>
      <c r="AA25" s="152"/>
      <c r="AB25" s="153"/>
      <c r="AC25" s="123">
        <f>((I23+SUM(A40:T41,A46))*30+SUM(U40:AR41))*2+ROUND((((I23+SUM(A40:T41,A46))*30)+SUM(U40:AR41))*2*0.14,0)+(SUM(M25:T25)*30)</f>
        <v>133954</v>
      </c>
      <c r="AD25" s="124"/>
      <c r="AE25" s="124"/>
      <c r="AF25" s="124"/>
      <c r="AG25" s="124"/>
      <c r="AH25" s="124"/>
      <c r="AI25" s="124"/>
      <c r="AJ25" s="125"/>
      <c r="AK25" s="123">
        <f>((I23+SUM(A40:T41,A46))*30+SUM(U40:AR41))*3+ROUND((((I23+SUM(A40:T41,A46))*30)+SUM(U40:AR41))*3*0.14,0)+(SUM(M25:T25)*30)</f>
        <v>170632</v>
      </c>
      <c r="AL25" s="124"/>
      <c r="AM25" s="124"/>
      <c r="AN25" s="124"/>
      <c r="AO25" s="124"/>
      <c r="AP25" s="124"/>
      <c r="AQ25" s="124"/>
      <c r="AR25" s="125"/>
    </row>
    <row r="26" spans="1:44" ht="22.15" customHeight="1" x14ac:dyDescent="0.15">
      <c r="A26" s="87"/>
      <c r="B26" s="88"/>
      <c r="C26" s="88"/>
      <c r="D26" s="89"/>
      <c r="E26" s="111" t="s">
        <v>118</v>
      </c>
      <c r="F26" s="112"/>
      <c r="G26" s="112"/>
      <c r="H26" s="113"/>
      <c r="I26" s="97"/>
      <c r="J26" s="98"/>
      <c r="K26" s="98"/>
      <c r="L26" s="99"/>
      <c r="M26" s="141">
        <v>1360</v>
      </c>
      <c r="N26" s="142"/>
      <c r="O26" s="142"/>
      <c r="P26" s="143"/>
      <c r="Q26" s="117">
        <v>1370</v>
      </c>
      <c r="R26" s="118"/>
      <c r="S26" s="118"/>
      <c r="T26" s="119"/>
      <c r="U26" s="151">
        <f>(I23+SUM(A40:T41,A46))*30+SUM(U40:AR41)+ROUND((((I23+SUM(A40:T41,A46))*30)+SUM(U40:AR41))*0.14,0)+(SUM(M26:T26)*30)</f>
        <v>118577</v>
      </c>
      <c r="V26" s="152"/>
      <c r="W26" s="152"/>
      <c r="X26" s="152"/>
      <c r="Y26" s="152"/>
      <c r="Z26" s="152"/>
      <c r="AA26" s="152"/>
      <c r="AB26" s="153"/>
      <c r="AC26" s="123">
        <f>((I23+SUM(A40:T41,A46))*30+SUM(U40:AR41))*2+ROUND((((I23+SUM(A40:T41,A46))*30)+SUM(U40:AR41))*2*0.14,0)+(SUM(M26:T26)*30)</f>
        <v>155254</v>
      </c>
      <c r="AD26" s="124"/>
      <c r="AE26" s="124"/>
      <c r="AF26" s="124"/>
      <c r="AG26" s="124"/>
      <c r="AH26" s="124"/>
      <c r="AI26" s="124"/>
      <c r="AJ26" s="125"/>
      <c r="AK26" s="123">
        <f>((I23+SUM(A40:T41,A46))*30+SUM(U40:AR41))*3+ROUND((((I23+SUM(A40:T41,A46))*30)+SUM(U40:AR41))*3*0.14,0)+(SUM(M26:T26)*30)</f>
        <v>191932</v>
      </c>
      <c r="AL26" s="124"/>
      <c r="AM26" s="124"/>
      <c r="AN26" s="124"/>
      <c r="AO26" s="124"/>
      <c r="AP26" s="124"/>
      <c r="AQ26" s="124"/>
      <c r="AR26" s="125"/>
    </row>
    <row r="27" spans="1:44" ht="22.15" customHeight="1" thickBot="1" x14ac:dyDescent="0.2">
      <c r="A27" s="90"/>
      <c r="B27" s="91"/>
      <c r="C27" s="91"/>
      <c r="D27" s="92"/>
      <c r="E27" s="126" t="s">
        <v>17</v>
      </c>
      <c r="F27" s="127"/>
      <c r="G27" s="127"/>
      <c r="H27" s="128"/>
      <c r="I27" s="100"/>
      <c r="J27" s="101"/>
      <c r="K27" s="101"/>
      <c r="L27" s="102"/>
      <c r="M27" s="129">
        <v>1445</v>
      </c>
      <c r="N27" s="130"/>
      <c r="O27" s="130"/>
      <c r="P27" s="131"/>
      <c r="Q27" s="132">
        <v>2066</v>
      </c>
      <c r="R27" s="133"/>
      <c r="S27" s="133"/>
      <c r="T27" s="134"/>
      <c r="U27" s="154">
        <f>(I23+SUM(A40:T41,A46))*30+SUM(U40:AR41)+ROUND((((I23+SUM(A40:T41,A46))*30)+SUM(U40:AR41))*0.14,0)+(SUM(M27:T27)*30)</f>
        <v>142007</v>
      </c>
      <c r="V27" s="155"/>
      <c r="W27" s="155"/>
      <c r="X27" s="155"/>
      <c r="Y27" s="155"/>
      <c r="Z27" s="155"/>
      <c r="AA27" s="155"/>
      <c r="AB27" s="156"/>
      <c r="AC27" s="138">
        <f>((I23+SUM(A40:T41,A46))*30+SUM(U40:AR41))*2+ROUND((((I23+SUM(A40:T41,A46))*30)+SUM(U40:AR41))*2*0.14,0)+(SUM(M27:T27)*30)</f>
        <v>178684</v>
      </c>
      <c r="AD27" s="139"/>
      <c r="AE27" s="139"/>
      <c r="AF27" s="139"/>
      <c r="AG27" s="139"/>
      <c r="AH27" s="139"/>
      <c r="AI27" s="139"/>
      <c r="AJ27" s="140"/>
      <c r="AK27" s="138">
        <f>((I23+SUM(A40:T41,A46))*30+SUM(U40:AR41))*3+ROUND((((I23+SUM(A40:T41,A46))*30)+SUM(U40:AR41))*3*0.14,0)+(SUM(M27:T27)*30)</f>
        <v>215362</v>
      </c>
      <c r="AL27" s="139"/>
      <c r="AM27" s="139"/>
      <c r="AN27" s="139"/>
      <c r="AO27" s="139"/>
      <c r="AP27" s="139"/>
      <c r="AQ27" s="139"/>
      <c r="AR27" s="140"/>
    </row>
    <row r="28" spans="1:44" ht="22.15" customHeight="1" thickTop="1" x14ac:dyDescent="0.15">
      <c r="A28" s="84" t="s">
        <v>58</v>
      </c>
      <c r="B28" s="85"/>
      <c r="C28" s="85"/>
      <c r="D28" s="86"/>
      <c r="E28" s="144" t="s">
        <v>14</v>
      </c>
      <c r="F28" s="144"/>
      <c r="G28" s="144"/>
      <c r="H28" s="144"/>
      <c r="I28" s="94">
        <v>971</v>
      </c>
      <c r="J28" s="95"/>
      <c r="K28" s="95"/>
      <c r="L28" s="96"/>
      <c r="M28" s="103">
        <v>300</v>
      </c>
      <c r="N28" s="103"/>
      <c r="O28" s="103"/>
      <c r="P28" s="103"/>
      <c r="Q28" s="163">
        <v>880</v>
      </c>
      <c r="R28" s="163"/>
      <c r="S28" s="163"/>
      <c r="T28" s="163"/>
      <c r="U28" s="148">
        <f>(I28+SUM(A40:T41,A46))*30+SUM(U40:AR41)+ROUND((((I28+SUM(A40:T41,A46))*30)+SUM(U40:AR41))*0.14,0)+(SUM(M28:T28)*30)</f>
        <v>74471</v>
      </c>
      <c r="V28" s="149"/>
      <c r="W28" s="149"/>
      <c r="X28" s="149"/>
      <c r="Y28" s="149"/>
      <c r="Z28" s="149"/>
      <c r="AA28" s="149"/>
      <c r="AB28" s="150"/>
      <c r="AC28" s="108">
        <f>((I28+SUM(A40:T41,A46))*30+SUM(U40:AR41))*2+ROUND((((I28+SUM(A40:T41,A46))*30)+SUM(U40:AR41))*2*0.14,0)+(SUM(M28:T28)*30)</f>
        <v>113542</v>
      </c>
      <c r="AD28" s="109"/>
      <c r="AE28" s="109"/>
      <c r="AF28" s="109"/>
      <c r="AG28" s="109"/>
      <c r="AH28" s="109"/>
      <c r="AI28" s="109"/>
      <c r="AJ28" s="110"/>
      <c r="AK28" s="108">
        <f>((I28+SUM(A40:T41,A46))*30+SUM(U40:AR41))*3+ROUND((((I28+SUM(A40:T41,A46))*30)+SUM(U40:AR41))*3*0.14,0)+(SUM(M28:T28)*30)</f>
        <v>152614</v>
      </c>
      <c r="AL28" s="109"/>
      <c r="AM28" s="109"/>
      <c r="AN28" s="109"/>
      <c r="AO28" s="109"/>
      <c r="AP28" s="109"/>
      <c r="AQ28" s="109"/>
      <c r="AR28" s="110"/>
    </row>
    <row r="29" spans="1:44" ht="22.15" customHeight="1" x14ac:dyDescent="0.15">
      <c r="A29" s="87"/>
      <c r="B29" s="88"/>
      <c r="C29" s="88"/>
      <c r="D29" s="89"/>
      <c r="E29" s="111" t="s">
        <v>15</v>
      </c>
      <c r="F29" s="112"/>
      <c r="G29" s="112"/>
      <c r="H29" s="113"/>
      <c r="I29" s="97"/>
      <c r="J29" s="98"/>
      <c r="K29" s="98"/>
      <c r="L29" s="99"/>
      <c r="M29" s="114">
        <v>390</v>
      </c>
      <c r="N29" s="115"/>
      <c r="O29" s="115"/>
      <c r="P29" s="116"/>
      <c r="Q29" s="117">
        <v>880</v>
      </c>
      <c r="R29" s="118"/>
      <c r="S29" s="118"/>
      <c r="T29" s="119"/>
      <c r="U29" s="151">
        <f>(I28+SUM(A40:T41,A46))*30+SUM(U40:AR41)+ROUND((((I28+SUM(A40:T41,A46))*30)+SUM(U40:AR41))*0.14,0)+(SUM(M29:T29)*30)</f>
        <v>77171</v>
      </c>
      <c r="V29" s="152"/>
      <c r="W29" s="152"/>
      <c r="X29" s="152"/>
      <c r="Y29" s="152"/>
      <c r="Z29" s="152"/>
      <c r="AA29" s="152"/>
      <c r="AB29" s="153"/>
      <c r="AC29" s="123">
        <f>((I28+SUM(A40:T41,A46))*30+SUM(U40:AR41))*2+ROUND((((I28+SUM(A40:T41,A46))*30)+SUM(U40:AR41))*2*0.14,0)+(SUM(M29:T29)*30)</f>
        <v>116242</v>
      </c>
      <c r="AD29" s="124"/>
      <c r="AE29" s="124"/>
      <c r="AF29" s="124"/>
      <c r="AG29" s="124"/>
      <c r="AH29" s="124"/>
      <c r="AI29" s="124"/>
      <c r="AJ29" s="125"/>
      <c r="AK29" s="123">
        <f>((I28+SUM(A40:T41,A46))*30+SUM(U40:AR41))*3+ROUND((((I28+SUM(A40:T41,A46))*30)+SUM(U40:AR41))*3*0.14,0)+(SUM(M29:T29)*30)</f>
        <v>155314</v>
      </c>
      <c r="AL29" s="124"/>
      <c r="AM29" s="124"/>
      <c r="AN29" s="124"/>
      <c r="AO29" s="124"/>
      <c r="AP29" s="124"/>
      <c r="AQ29" s="124"/>
      <c r="AR29" s="125"/>
    </row>
    <row r="30" spans="1:44" ht="22.15" customHeight="1" x14ac:dyDescent="0.15">
      <c r="A30" s="87"/>
      <c r="B30" s="88"/>
      <c r="C30" s="88"/>
      <c r="D30" s="89"/>
      <c r="E30" s="111" t="s">
        <v>117</v>
      </c>
      <c r="F30" s="112"/>
      <c r="G30" s="112"/>
      <c r="H30" s="113"/>
      <c r="I30" s="97"/>
      <c r="J30" s="98"/>
      <c r="K30" s="98"/>
      <c r="L30" s="99"/>
      <c r="M30" s="114">
        <v>650</v>
      </c>
      <c r="N30" s="115"/>
      <c r="O30" s="115"/>
      <c r="P30" s="116"/>
      <c r="Q30" s="117">
        <v>1370</v>
      </c>
      <c r="R30" s="118"/>
      <c r="S30" s="118"/>
      <c r="T30" s="119"/>
      <c r="U30" s="151">
        <f>(I28+SUM(A40:T41,A46))*30+SUM(U40:AR41)+ROUND((((I28+SUM(A40:T41,A46))*30)+SUM(U40:AR41))*0.14,0)+(SUM(M30:T30)*30)</f>
        <v>99671</v>
      </c>
      <c r="V30" s="152"/>
      <c r="W30" s="152"/>
      <c r="X30" s="152"/>
      <c r="Y30" s="152"/>
      <c r="Z30" s="152"/>
      <c r="AA30" s="152"/>
      <c r="AB30" s="153"/>
      <c r="AC30" s="123">
        <f>((I28+SUM(A40:T41,A46))*30+SUM(U40:AR41))*2+ROUND((((I28+SUM(A40:T41,A46))*30)+SUM(U40:AR41))*2*0.14,0)+(SUM(M30:T30)*30)</f>
        <v>138742</v>
      </c>
      <c r="AD30" s="124"/>
      <c r="AE30" s="124"/>
      <c r="AF30" s="124"/>
      <c r="AG30" s="124"/>
      <c r="AH30" s="124"/>
      <c r="AI30" s="124"/>
      <c r="AJ30" s="125"/>
      <c r="AK30" s="123">
        <f>((I28+SUM(A40:T41,A46))*30+SUM(U40:AR41))*3+ROUND((((I28+SUM(A40:T41,A46))*30)+SUM(U40:AR41))*3*0.14,0)+(SUM(M30:T30)*30)</f>
        <v>177814</v>
      </c>
      <c r="AL30" s="124"/>
      <c r="AM30" s="124"/>
      <c r="AN30" s="124"/>
      <c r="AO30" s="124"/>
      <c r="AP30" s="124"/>
      <c r="AQ30" s="124"/>
      <c r="AR30" s="125"/>
    </row>
    <row r="31" spans="1:44" ht="22.15" customHeight="1" x14ac:dyDescent="0.15">
      <c r="A31" s="87"/>
      <c r="B31" s="88"/>
      <c r="C31" s="88"/>
      <c r="D31" s="89"/>
      <c r="E31" s="111" t="s">
        <v>118</v>
      </c>
      <c r="F31" s="112"/>
      <c r="G31" s="112"/>
      <c r="H31" s="113"/>
      <c r="I31" s="97"/>
      <c r="J31" s="98"/>
      <c r="K31" s="98"/>
      <c r="L31" s="99"/>
      <c r="M31" s="141">
        <v>1360</v>
      </c>
      <c r="N31" s="142"/>
      <c r="O31" s="142"/>
      <c r="P31" s="143"/>
      <c r="Q31" s="117">
        <v>1370</v>
      </c>
      <c r="R31" s="118"/>
      <c r="S31" s="118"/>
      <c r="T31" s="119"/>
      <c r="U31" s="151">
        <f>(I28+SUM(A40:T41,A46))*30+SUM(U40:AR41)+ROUND((((I28+SUM(A40:T41,A46))*30)+SUM(U40:AR41))*0.14,0)+(SUM(M31:T31)*30)</f>
        <v>120971</v>
      </c>
      <c r="V31" s="152"/>
      <c r="W31" s="152"/>
      <c r="X31" s="152"/>
      <c r="Y31" s="152"/>
      <c r="Z31" s="152"/>
      <c r="AA31" s="152"/>
      <c r="AB31" s="153"/>
      <c r="AC31" s="123">
        <f>((I28+SUM(A40:T41,A46))*30+SUM(U40:AR41))*2+ROUND((((I28+SUM(A40:T41,A46))*30)+SUM(U40:AR41))*2*0.14,0)+(SUM(M31:T31)*30)</f>
        <v>160042</v>
      </c>
      <c r="AD31" s="124"/>
      <c r="AE31" s="124"/>
      <c r="AF31" s="124"/>
      <c r="AG31" s="124"/>
      <c r="AH31" s="124"/>
      <c r="AI31" s="124"/>
      <c r="AJ31" s="125"/>
      <c r="AK31" s="123">
        <f>((I28+SUM(A40:T41,A46))*30+SUM(U40:AR41))*3+ROUND((((I28+SUM(A40:T41,A46))*30)+SUM(U40:AR41))*3*0.14,0)+(SUM(M31:T31)*30)</f>
        <v>199114</v>
      </c>
      <c r="AL31" s="124"/>
      <c r="AM31" s="124"/>
      <c r="AN31" s="124"/>
      <c r="AO31" s="124"/>
      <c r="AP31" s="124"/>
      <c r="AQ31" s="124"/>
      <c r="AR31" s="125"/>
    </row>
    <row r="32" spans="1:44" ht="22.15" customHeight="1" x14ac:dyDescent="0.15">
      <c r="A32" s="157"/>
      <c r="B32" s="158"/>
      <c r="C32" s="158"/>
      <c r="D32" s="159"/>
      <c r="E32" s="126" t="s">
        <v>17</v>
      </c>
      <c r="F32" s="127"/>
      <c r="G32" s="127"/>
      <c r="H32" s="128"/>
      <c r="I32" s="160"/>
      <c r="J32" s="161"/>
      <c r="K32" s="161"/>
      <c r="L32" s="162"/>
      <c r="M32" s="164">
        <v>1445</v>
      </c>
      <c r="N32" s="165"/>
      <c r="O32" s="165"/>
      <c r="P32" s="166"/>
      <c r="Q32" s="167">
        <v>2066</v>
      </c>
      <c r="R32" s="168"/>
      <c r="S32" s="168"/>
      <c r="T32" s="169"/>
      <c r="U32" s="170">
        <f>(I28+SUM(A40:T41,A46))*30+SUM(U40:AR41)+ROUND((((I28+SUM(A40:T41,A46))*30)+SUM(U40:AR41))*0.14,0)+(SUM(M32:T32)*30)</f>
        <v>144401</v>
      </c>
      <c r="V32" s="171"/>
      <c r="W32" s="171"/>
      <c r="X32" s="171"/>
      <c r="Y32" s="171"/>
      <c r="Z32" s="171"/>
      <c r="AA32" s="171"/>
      <c r="AB32" s="172"/>
      <c r="AC32" s="173">
        <f>((I28+SUM(A40:T41,A46))*30+SUM(U40:AR41))*2+ROUND((((I28+SUM(A40:T41,A46))*30)+SUM(U40:AR41))*2*0.14,0)+(SUM(M32:T32)*30)</f>
        <v>183472</v>
      </c>
      <c r="AD32" s="174"/>
      <c r="AE32" s="174"/>
      <c r="AF32" s="174"/>
      <c r="AG32" s="174"/>
      <c r="AH32" s="174"/>
      <c r="AI32" s="174"/>
      <c r="AJ32" s="175"/>
      <c r="AK32" s="173">
        <f>((I28+SUM(A40:T41,A46))*30+SUM(U40:AR41))*3+ROUND((((I28+SUM(A40:T41,A46))*30)+SUM(U40:AR41))*3*0.14,0)+(SUM(M32:T32)*30)</f>
        <v>222544</v>
      </c>
      <c r="AL32" s="174"/>
      <c r="AM32" s="174"/>
      <c r="AN32" s="174"/>
      <c r="AO32" s="174"/>
      <c r="AP32" s="174"/>
      <c r="AQ32" s="174"/>
      <c r="AR32" s="175"/>
    </row>
    <row r="33" spans="1:44" ht="22.15" customHeight="1" x14ac:dyDescent="0.15">
      <c r="A33" s="47"/>
      <c r="B33" s="43"/>
      <c r="C33" s="43"/>
      <c r="D33" s="43"/>
      <c r="E33" s="44"/>
      <c r="F33" s="44"/>
      <c r="G33" s="44"/>
      <c r="H33" s="44"/>
      <c r="I33" s="43"/>
      <c r="J33" s="43"/>
      <c r="K33" s="43"/>
      <c r="L33" s="43"/>
      <c r="M33" s="45"/>
      <c r="N33" s="45"/>
      <c r="O33" s="45"/>
      <c r="P33" s="45"/>
      <c r="Q33" s="46"/>
      <c r="R33" s="46"/>
      <c r="S33" s="46"/>
      <c r="T33" s="46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</row>
    <row r="34" spans="1:44" ht="12" customHeight="1" x14ac:dyDescent="0.15">
      <c r="A34" s="60" t="s">
        <v>156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</row>
    <row r="35" spans="1:44" ht="16.5" customHeight="1" x14ac:dyDescent="0.1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</row>
    <row r="36" spans="1:44" ht="22.15" customHeight="1" x14ac:dyDescent="0.15">
      <c r="A36" s="63" t="s">
        <v>20</v>
      </c>
      <c r="B36" s="63"/>
      <c r="C36" s="63"/>
      <c r="D36" s="63"/>
      <c r="E36" s="68" t="s">
        <v>21</v>
      </c>
      <c r="F36" s="63"/>
      <c r="G36" s="63"/>
      <c r="H36" s="63"/>
      <c r="I36" s="176" t="s">
        <v>22</v>
      </c>
      <c r="J36" s="177"/>
      <c r="K36" s="177"/>
      <c r="L36" s="178"/>
      <c r="M36" s="176" t="s">
        <v>182</v>
      </c>
      <c r="N36" s="177"/>
      <c r="O36" s="177"/>
      <c r="P36" s="178"/>
      <c r="Q36" s="176" t="s">
        <v>183</v>
      </c>
      <c r="R36" s="177"/>
      <c r="S36" s="177"/>
      <c r="T36" s="178"/>
      <c r="U36" s="63" t="s">
        <v>56</v>
      </c>
      <c r="V36" s="63"/>
      <c r="W36" s="63"/>
      <c r="X36" s="63"/>
      <c r="Y36" s="68" t="s">
        <v>55</v>
      </c>
      <c r="Z36" s="63"/>
      <c r="AA36" s="63"/>
      <c r="AB36" s="63"/>
      <c r="AC36" s="66" t="s">
        <v>104</v>
      </c>
      <c r="AD36" s="67"/>
      <c r="AE36" s="67"/>
      <c r="AF36" s="68"/>
      <c r="AG36" s="176" t="s">
        <v>184</v>
      </c>
      <c r="AH36" s="177"/>
      <c r="AI36" s="177"/>
      <c r="AJ36" s="178"/>
      <c r="AK36" s="176" t="s">
        <v>185</v>
      </c>
      <c r="AL36" s="177"/>
      <c r="AM36" s="177"/>
      <c r="AN36" s="178"/>
      <c r="AO36" s="66" t="s">
        <v>107</v>
      </c>
      <c r="AP36" s="67"/>
      <c r="AQ36" s="67"/>
      <c r="AR36" s="68"/>
    </row>
    <row r="37" spans="1:44" s="16" customFormat="1" ht="22.15" customHeight="1" x14ac:dyDescent="0.15">
      <c r="A37" s="69" t="s">
        <v>157</v>
      </c>
      <c r="B37" s="70"/>
      <c r="C37" s="70"/>
      <c r="D37" s="70"/>
      <c r="E37" s="70"/>
      <c r="F37" s="70"/>
      <c r="G37" s="70"/>
      <c r="H37" s="71"/>
      <c r="I37" s="185" t="s">
        <v>164</v>
      </c>
      <c r="J37" s="186"/>
      <c r="K37" s="186"/>
      <c r="L37" s="187"/>
      <c r="M37" s="185" t="s">
        <v>160</v>
      </c>
      <c r="N37" s="186"/>
      <c r="O37" s="186"/>
      <c r="P37" s="187"/>
      <c r="Q37" s="185" t="s">
        <v>161</v>
      </c>
      <c r="R37" s="186"/>
      <c r="S37" s="186"/>
      <c r="T37" s="187"/>
      <c r="U37" s="179" t="s">
        <v>172</v>
      </c>
      <c r="V37" s="180"/>
      <c r="W37" s="180"/>
      <c r="X37" s="181"/>
      <c r="Y37" s="69" t="s">
        <v>173</v>
      </c>
      <c r="Z37" s="70"/>
      <c r="AA37" s="70"/>
      <c r="AB37" s="71"/>
      <c r="AC37" s="179" t="s">
        <v>174</v>
      </c>
      <c r="AD37" s="180"/>
      <c r="AE37" s="180"/>
      <c r="AF37" s="181"/>
      <c r="AG37" s="185" t="s">
        <v>162</v>
      </c>
      <c r="AH37" s="186"/>
      <c r="AI37" s="186"/>
      <c r="AJ37" s="187"/>
      <c r="AK37" s="69" t="s">
        <v>163</v>
      </c>
      <c r="AL37" s="70"/>
      <c r="AM37" s="70"/>
      <c r="AN37" s="71"/>
      <c r="AO37" s="179" t="s">
        <v>176</v>
      </c>
      <c r="AP37" s="180"/>
      <c r="AQ37" s="180"/>
      <c r="AR37" s="181"/>
    </row>
    <row r="38" spans="1:44" s="16" customFormat="1" ht="22.15" customHeight="1" x14ac:dyDescent="0.15">
      <c r="A38" s="72"/>
      <c r="B38" s="73"/>
      <c r="C38" s="73"/>
      <c r="D38" s="73"/>
      <c r="E38" s="73"/>
      <c r="F38" s="73"/>
      <c r="G38" s="73"/>
      <c r="H38" s="74"/>
      <c r="I38" s="188"/>
      <c r="J38" s="203"/>
      <c r="K38" s="203"/>
      <c r="L38" s="190"/>
      <c r="M38" s="188"/>
      <c r="N38" s="203"/>
      <c r="O38" s="203"/>
      <c r="P38" s="190"/>
      <c r="Q38" s="188"/>
      <c r="R38" s="203"/>
      <c r="S38" s="203"/>
      <c r="T38" s="190"/>
      <c r="U38" s="179"/>
      <c r="V38" s="180"/>
      <c r="W38" s="180"/>
      <c r="X38" s="181"/>
      <c r="Y38" s="72"/>
      <c r="Z38" s="73"/>
      <c r="AA38" s="73"/>
      <c r="AB38" s="74"/>
      <c r="AC38" s="179"/>
      <c r="AD38" s="180"/>
      <c r="AE38" s="180"/>
      <c r="AF38" s="181"/>
      <c r="AG38" s="188"/>
      <c r="AH38" s="203"/>
      <c r="AI38" s="203"/>
      <c r="AJ38" s="190"/>
      <c r="AK38" s="72"/>
      <c r="AL38" s="73"/>
      <c r="AM38" s="73"/>
      <c r="AN38" s="74"/>
      <c r="AO38" s="179"/>
      <c r="AP38" s="180"/>
      <c r="AQ38" s="180"/>
      <c r="AR38" s="181"/>
    </row>
    <row r="39" spans="1:44" s="16" customFormat="1" ht="22.15" customHeight="1" thickBot="1" x14ac:dyDescent="0.2">
      <c r="A39" s="194" t="s">
        <v>158</v>
      </c>
      <c r="B39" s="195"/>
      <c r="C39" s="195"/>
      <c r="D39" s="196"/>
      <c r="E39" s="197" t="s">
        <v>159</v>
      </c>
      <c r="F39" s="198"/>
      <c r="G39" s="198"/>
      <c r="H39" s="199"/>
      <c r="I39" s="200" t="s">
        <v>159</v>
      </c>
      <c r="J39" s="201"/>
      <c r="K39" s="201"/>
      <c r="L39" s="202"/>
      <c r="M39" s="191"/>
      <c r="N39" s="192"/>
      <c r="O39" s="192"/>
      <c r="P39" s="193"/>
      <c r="Q39" s="191"/>
      <c r="R39" s="192"/>
      <c r="S39" s="192"/>
      <c r="T39" s="193"/>
      <c r="U39" s="182"/>
      <c r="V39" s="183"/>
      <c r="W39" s="183"/>
      <c r="X39" s="184"/>
      <c r="Y39" s="75"/>
      <c r="Z39" s="76"/>
      <c r="AA39" s="76"/>
      <c r="AB39" s="77"/>
      <c r="AC39" s="182"/>
      <c r="AD39" s="183"/>
      <c r="AE39" s="183"/>
      <c r="AF39" s="184"/>
      <c r="AG39" s="191"/>
      <c r="AH39" s="192"/>
      <c r="AI39" s="192"/>
      <c r="AJ39" s="193"/>
      <c r="AK39" s="75"/>
      <c r="AL39" s="76"/>
      <c r="AM39" s="76"/>
      <c r="AN39" s="77"/>
      <c r="AO39" s="182"/>
      <c r="AP39" s="183"/>
      <c r="AQ39" s="183"/>
      <c r="AR39" s="184"/>
    </row>
    <row r="40" spans="1:44" ht="22.15" customHeight="1" thickTop="1" x14ac:dyDescent="0.15">
      <c r="A40" s="222">
        <v>12</v>
      </c>
      <c r="B40" s="223"/>
      <c r="C40" s="223"/>
      <c r="D40" s="224"/>
      <c r="E40" s="222">
        <v>23</v>
      </c>
      <c r="F40" s="223"/>
      <c r="G40" s="223"/>
      <c r="H40" s="224"/>
      <c r="I40" s="222">
        <v>46</v>
      </c>
      <c r="J40" s="223"/>
      <c r="K40" s="223"/>
      <c r="L40" s="223"/>
      <c r="M40" s="222">
        <v>11</v>
      </c>
      <c r="N40" s="223"/>
      <c r="O40" s="223"/>
      <c r="P40" s="224"/>
      <c r="Q40" s="222">
        <v>46</v>
      </c>
      <c r="R40" s="223"/>
      <c r="S40" s="223"/>
      <c r="T40" s="224"/>
      <c r="U40" s="204">
        <v>280</v>
      </c>
      <c r="V40" s="205"/>
      <c r="W40" s="205"/>
      <c r="X40" s="206"/>
      <c r="Y40" s="204">
        <v>50</v>
      </c>
      <c r="Z40" s="205"/>
      <c r="AA40" s="205"/>
      <c r="AB40" s="206"/>
      <c r="AC40" s="204">
        <v>110</v>
      </c>
      <c r="AD40" s="205"/>
      <c r="AE40" s="205"/>
      <c r="AF40" s="206"/>
      <c r="AG40" s="216">
        <v>3</v>
      </c>
      <c r="AH40" s="217"/>
      <c r="AI40" s="217"/>
      <c r="AJ40" s="218"/>
      <c r="AK40" s="216">
        <v>10</v>
      </c>
      <c r="AL40" s="217"/>
      <c r="AM40" s="217"/>
      <c r="AN40" s="218"/>
      <c r="AO40" s="204">
        <v>10</v>
      </c>
      <c r="AP40" s="205"/>
      <c r="AQ40" s="205"/>
      <c r="AR40" s="206"/>
    </row>
    <row r="41" spans="1:44" ht="22.15" customHeight="1" thickBot="1" x14ac:dyDescent="0.2">
      <c r="A41" s="225"/>
      <c r="B41" s="226"/>
      <c r="C41" s="226"/>
      <c r="D41" s="227"/>
      <c r="E41" s="225"/>
      <c r="F41" s="226"/>
      <c r="G41" s="226"/>
      <c r="H41" s="227"/>
      <c r="I41" s="225"/>
      <c r="J41" s="226"/>
      <c r="K41" s="226"/>
      <c r="L41" s="226"/>
      <c r="M41" s="225"/>
      <c r="N41" s="226"/>
      <c r="O41" s="226"/>
      <c r="P41" s="227"/>
      <c r="Q41" s="225"/>
      <c r="R41" s="226"/>
      <c r="S41" s="226"/>
      <c r="T41" s="227"/>
      <c r="U41" s="207"/>
      <c r="V41" s="208"/>
      <c r="W41" s="208"/>
      <c r="X41" s="209"/>
      <c r="Y41" s="207"/>
      <c r="Z41" s="208"/>
      <c r="AA41" s="208"/>
      <c r="AB41" s="209"/>
      <c r="AC41" s="207"/>
      <c r="AD41" s="208"/>
      <c r="AE41" s="208"/>
      <c r="AF41" s="209"/>
      <c r="AG41" s="219"/>
      <c r="AH41" s="220"/>
      <c r="AI41" s="220"/>
      <c r="AJ41" s="221"/>
      <c r="AK41" s="219"/>
      <c r="AL41" s="220"/>
      <c r="AM41" s="220"/>
      <c r="AN41" s="221"/>
      <c r="AO41" s="207"/>
      <c r="AP41" s="208"/>
      <c r="AQ41" s="208"/>
      <c r="AR41" s="209"/>
    </row>
    <row r="42" spans="1:44" ht="22.15" customHeight="1" thickTop="1" x14ac:dyDescent="0.15">
      <c r="A42" s="66" t="s">
        <v>186</v>
      </c>
      <c r="B42" s="67"/>
      <c r="C42" s="67"/>
      <c r="D42" s="68"/>
      <c r="E42" s="176" t="s">
        <v>187</v>
      </c>
      <c r="F42" s="177"/>
      <c r="G42" s="177"/>
      <c r="H42" s="177"/>
      <c r="I42" s="177"/>
      <c r="J42" s="177"/>
      <c r="K42" s="177"/>
      <c r="L42" s="178"/>
      <c r="M42" s="51"/>
      <c r="N42" s="51"/>
      <c r="O42" s="51"/>
      <c r="P42" s="51"/>
      <c r="Q42" s="51"/>
      <c r="R42" s="51"/>
      <c r="S42" s="51"/>
      <c r="T42" s="51"/>
      <c r="U42" s="52"/>
      <c r="V42" s="52"/>
      <c r="W42" s="52"/>
      <c r="X42" s="52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</row>
    <row r="43" spans="1:44" ht="22.15" customHeight="1" x14ac:dyDescent="0.15">
      <c r="A43" s="179" t="s">
        <v>177</v>
      </c>
      <c r="B43" s="180"/>
      <c r="C43" s="180"/>
      <c r="D43" s="181"/>
      <c r="E43" s="185" t="s">
        <v>188</v>
      </c>
      <c r="F43" s="186"/>
      <c r="G43" s="186"/>
      <c r="H43" s="186"/>
      <c r="I43" s="186"/>
      <c r="J43" s="186"/>
      <c r="K43" s="186"/>
      <c r="L43" s="187"/>
      <c r="M43" s="51"/>
      <c r="N43" s="51"/>
      <c r="O43" s="51"/>
      <c r="P43" s="51"/>
      <c r="Q43" s="51"/>
      <c r="R43" s="51"/>
      <c r="S43" s="51"/>
      <c r="T43" s="51"/>
      <c r="U43" s="52"/>
      <c r="V43" s="52"/>
      <c r="W43" s="52"/>
      <c r="X43" s="52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</row>
    <row r="44" spans="1:44" ht="22.15" customHeight="1" x14ac:dyDescent="0.15">
      <c r="A44" s="179"/>
      <c r="B44" s="180"/>
      <c r="C44" s="180"/>
      <c r="D44" s="181"/>
      <c r="E44" s="188"/>
      <c r="F44" s="203"/>
      <c r="G44" s="203"/>
      <c r="H44" s="203"/>
      <c r="I44" s="203"/>
      <c r="J44" s="203"/>
      <c r="K44" s="203"/>
      <c r="L44" s="190"/>
      <c r="M44" s="51"/>
      <c r="N44" s="51"/>
      <c r="O44" s="51"/>
      <c r="P44" s="51"/>
      <c r="Q44" s="51"/>
      <c r="R44" s="51"/>
      <c r="S44" s="51"/>
      <c r="T44" s="51"/>
      <c r="U44" s="52"/>
      <c r="V44" s="52"/>
      <c r="W44" s="52"/>
      <c r="X44" s="52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</row>
    <row r="45" spans="1:44" ht="22.15" customHeight="1" thickBot="1" x14ac:dyDescent="0.2">
      <c r="A45" s="182"/>
      <c r="B45" s="183"/>
      <c r="C45" s="183"/>
      <c r="D45" s="184"/>
      <c r="E45" s="191"/>
      <c r="F45" s="192"/>
      <c r="G45" s="192"/>
      <c r="H45" s="192"/>
      <c r="I45" s="192"/>
      <c r="J45" s="192"/>
      <c r="K45" s="192"/>
      <c r="L45" s="193"/>
      <c r="M45" s="51"/>
      <c r="N45" s="51"/>
      <c r="O45" s="51"/>
      <c r="P45" s="51"/>
      <c r="Q45" s="51"/>
      <c r="R45" s="51"/>
      <c r="S45" s="51"/>
      <c r="T45" s="51"/>
      <c r="U45" s="52"/>
      <c r="V45" s="52"/>
      <c r="W45" s="52"/>
      <c r="X45" s="52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</row>
    <row r="46" spans="1:44" ht="22.15" customHeight="1" thickTop="1" x14ac:dyDescent="0.15">
      <c r="A46" s="222">
        <v>18</v>
      </c>
      <c r="B46" s="223"/>
      <c r="C46" s="223"/>
      <c r="D46" s="224"/>
      <c r="E46" s="234" t="s">
        <v>193</v>
      </c>
      <c r="F46" s="235"/>
      <c r="G46" s="235"/>
      <c r="H46" s="235"/>
      <c r="I46" s="235"/>
      <c r="J46" s="235"/>
      <c r="K46" s="235"/>
      <c r="L46" s="236"/>
      <c r="M46" s="51"/>
      <c r="N46" s="51"/>
      <c r="O46" s="51"/>
      <c r="P46" s="51"/>
      <c r="Q46" s="51"/>
      <c r="R46" s="51"/>
      <c r="S46" s="51"/>
      <c r="T46" s="51"/>
      <c r="U46" s="52"/>
      <c r="V46" s="52"/>
      <c r="W46" s="52"/>
      <c r="X46" s="52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44" ht="22.15" customHeight="1" thickBot="1" x14ac:dyDescent="0.2">
      <c r="A47" s="225"/>
      <c r="B47" s="226"/>
      <c r="C47" s="226"/>
      <c r="D47" s="227"/>
      <c r="E47" s="237"/>
      <c r="F47" s="238"/>
      <c r="G47" s="238"/>
      <c r="H47" s="238"/>
      <c r="I47" s="238"/>
      <c r="J47" s="238"/>
      <c r="K47" s="238"/>
      <c r="L47" s="239"/>
      <c r="M47" s="51"/>
      <c r="N47" s="51"/>
      <c r="O47" s="51"/>
      <c r="P47" s="51"/>
      <c r="Q47" s="51"/>
      <c r="R47" s="51"/>
      <c r="S47" s="51"/>
      <c r="T47" s="51"/>
      <c r="U47" s="52"/>
      <c r="V47" s="52"/>
      <c r="W47" s="52"/>
      <c r="X47" s="52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</row>
    <row r="48" spans="1:44" ht="22.15" customHeight="1" thickTop="1" x14ac:dyDescent="0.1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2"/>
      <c r="V48" s="52"/>
      <c r="W48" s="52"/>
      <c r="X48" s="52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1:44" ht="12" customHeight="1" x14ac:dyDescent="0.15">
      <c r="A49" s="60" t="s">
        <v>178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52"/>
      <c r="V49" s="52"/>
      <c r="W49" s="52"/>
      <c r="X49" s="52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1:44" ht="22.15" customHeight="1" x14ac:dyDescent="0.1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</row>
    <row r="51" spans="1:44" s="54" customFormat="1" ht="22.15" customHeight="1" x14ac:dyDescent="0.15">
      <c r="A51" s="66" t="s">
        <v>129</v>
      </c>
      <c r="B51" s="67"/>
      <c r="C51" s="67"/>
      <c r="D51" s="67"/>
      <c r="E51" s="67"/>
      <c r="F51" s="67"/>
      <c r="G51" s="67"/>
      <c r="H51" s="68"/>
      <c r="I51" s="66" t="s">
        <v>142</v>
      </c>
      <c r="J51" s="67"/>
      <c r="K51" s="67"/>
      <c r="L51" s="68"/>
      <c r="M51" s="66" t="s">
        <v>143</v>
      </c>
      <c r="N51" s="67"/>
      <c r="O51" s="67"/>
      <c r="P51" s="68"/>
      <c r="Q51" s="66" t="s">
        <v>145</v>
      </c>
      <c r="R51" s="67"/>
      <c r="S51" s="67"/>
      <c r="T51" s="68"/>
      <c r="U51" s="66" t="s">
        <v>146</v>
      </c>
      <c r="V51" s="67"/>
      <c r="W51" s="67"/>
      <c r="X51" s="68"/>
      <c r="Y51" s="66" t="s">
        <v>144</v>
      </c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8"/>
    </row>
    <row r="52" spans="1:44" s="16" customFormat="1" ht="22.15" customHeight="1" x14ac:dyDescent="0.15">
      <c r="A52" s="69" t="s">
        <v>165</v>
      </c>
      <c r="B52" s="70"/>
      <c r="C52" s="70"/>
      <c r="D52" s="70"/>
      <c r="E52" s="70"/>
      <c r="F52" s="70"/>
      <c r="G52" s="70"/>
      <c r="H52" s="71"/>
      <c r="I52" s="179" t="s">
        <v>175</v>
      </c>
      <c r="J52" s="180"/>
      <c r="K52" s="180"/>
      <c r="L52" s="181"/>
      <c r="M52" s="255" t="s">
        <v>195</v>
      </c>
      <c r="N52" s="256"/>
      <c r="O52" s="256"/>
      <c r="P52" s="257"/>
      <c r="Q52" s="69" t="s">
        <v>151</v>
      </c>
      <c r="R52" s="70"/>
      <c r="S52" s="70"/>
      <c r="T52" s="71"/>
      <c r="U52" s="69" t="s">
        <v>152</v>
      </c>
      <c r="V52" s="70"/>
      <c r="W52" s="70"/>
      <c r="X52" s="71"/>
      <c r="Y52" s="259" t="s">
        <v>153</v>
      </c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1"/>
    </row>
    <row r="53" spans="1:44" s="16" customFormat="1" ht="22.15" customHeight="1" x14ac:dyDescent="0.15">
      <c r="A53" s="252"/>
      <c r="B53" s="253"/>
      <c r="C53" s="253"/>
      <c r="D53" s="253"/>
      <c r="E53" s="253"/>
      <c r="F53" s="253"/>
      <c r="G53" s="253"/>
      <c r="H53" s="254"/>
      <c r="I53" s="179"/>
      <c r="J53" s="180"/>
      <c r="K53" s="180"/>
      <c r="L53" s="181"/>
      <c r="M53" s="179"/>
      <c r="N53" s="180"/>
      <c r="O53" s="180"/>
      <c r="P53" s="181"/>
      <c r="Q53" s="72"/>
      <c r="R53" s="73"/>
      <c r="S53" s="73"/>
      <c r="T53" s="74"/>
      <c r="U53" s="72"/>
      <c r="V53" s="73"/>
      <c r="W53" s="73"/>
      <c r="X53" s="74"/>
      <c r="Y53" s="69" t="s">
        <v>167</v>
      </c>
      <c r="Z53" s="70"/>
      <c r="AA53" s="70"/>
      <c r="AB53" s="71"/>
      <c r="AC53" s="69" t="s">
        <v>168</v>
      </c>
      <c r="AD53" s="70"/>
      <c r="AE53" s="70"/>
      <c r="AF53" s="71"/>
      <c r="AG53" s="69" t="s">
        <v>169</v>
      </c>
      <c r="AH53" s="70"/>
      <c r="AI53" s="70"/>
      <c r="AJ53" s="71"/>
      <c r="AK53" s="69" t="s">
        <v>170</v>
      </c>
      <c r="AL53" s="70"/>
      <c r="AM53" s="70"/>
      <c r="AN53" s="71"/>
      <c r="AO53" s="69" t="s">
        <v>154</v>
      </c>
      <c r="AP53" s="70"/>
      <c r="AQ53" s="70"/>
      <c r="AR53" s="71"/>
    </row>
    <row r="54" spans="1:44" s="16" customFormat="1" ht="22.15" customHeight="1" thickBot="1" x14ac:dyDescent="0.2">
      <c r="A54" s="75" t="s">
        <v>98</v>
      </c>
      <c r="B54" s="76"/>
      <c r="C54" s="76"/>
      <c r="D54" s="77"/>
      <c r="E54" s="75" t="s">
        <v>166</v>
      </c>
      <c r="F54" s="76"/>
      <c r="G54" s="76"/>
      <c r="H54" s="77"/>
      <c r="I54" s="182"/>
      <c r="J54" s="183"/>
      <c r="K54" s="183"/>
      <c r="L54" s="184"/>
      <c r="M54" s="182"/>
      <c r="N54" s="183"/>
      <c r="O54" s="183"/>
      <c r="P54" s="184"/>
      <c r="Q54" s="75"/>
      <c r="R54" s="76"/>
      <c r="S54" s="76"/>
      <c r="T54" s="77"/>
      <c r="U54" s="75"/>
      <c r="V54" s="76"/>
      <c r="W54" s="76"/>
      <c r="X54" s="77"/>
      <c r="Y54" s="75"/>
      <c r="Z54" s="76"/>
      <c r="AA54" s="76"/>
      <c r="AB54" s="77"/>
      <c r="AC54" s="75"/>
      <c r="AD54" s="76"/>
      <c r="AE54" s="76"/>
      <c r="AF54" s="77"/>
      <c r="AG54" s="75"/>
      <c r="AH54" s="76"/>
      <c r="AI54" s="76"/>
      <c r="AJ54" s="77"/>
      <c r="AK54" s="75"/>
      <c r="AL54" s="76"/>
      <c r="AM54" s="76"/>
      <c r="AN54" s="77"/>
      <c r="AO54" s="75"/>
      <c r="AP54" s="76"/>
      <c r="AQ54" s="76"/>
      <c r="AR54" s="77"/>
    </row>
    <row r="55" spans="1:44" ht="22.15" customHeight="1" thickTop="1" x14ac:dyDescent="0.15">
      <c r="A55" s="204">
        <v>30</v>
      </c>
      <c r="B55" s="205"/>
      <c r="C55" s="205"/>
      <c r="D55" s="206"/>
      <c r="E55" s="204">
        <v>60</v>
      </c>
      <c r="F55" s="205"/>
      <c r="G55" s="205"/>
      <c r="H55" s="206"/>
      <c r="I55" s="240">
        <v>20</v>
      </c>
      <c r="J55" s="241"/>
      <c r="K55" s="241"/>
      <c r="L55" s="242"/>
      <c r="M55" s="222">
        <v>30</v>
      </c>
      <c r="N55" s="223"/>
      <c r="O55" s="223"/>
      <c r="P55" s="224"/>
      <c r="Q55" s="94">
        <v>70</v>
      </c>
      <c r="R55" s="95"/>
      <c r="S55" s="95"/>
      <c r="T55" s="96"/>
      <c r="U55" s="94">
        <v>200</v>
      </c>
      <c r="V55" s="95"/>
      <c r="W55" s="95"/>
      <c r="X55" s="96"/>
      <c r="Y55" s="240">
        <v>460</v>
      </c>
      <c r="Z55" s="241"/>
      <c r="AA55" s="241"/>
      <c r="AB55" s="242"/>
      <c r="AC55" s="240">
        <v>460</v>
      </c>
      <c r="AD55" s="241"/>
      <c r="AE55" s="241"/>
      <c r="AF55" s="242"/>
      <c r="AG55" s="240">
        <v>400</v>
      </c>
      <c r="AH55" s="241"/>
      <c r="AI55" s="241"/>
      <c r="AJ55" s="242"/>
      <c r="AK55" s="262">
        <v>500</v>
      </c>
      <c r="AL55" s="263"/>
      <c r="AM55" s="263"/>
      <c r="AN55" s="264"/>
      <c r="AO55" s="240">
        <v>250</v>
      </c>
      <c r="AP55" s="241"/>
      <c r="AQ55" s="241"/>
      <c r="AR55" s="242"/>
    </row>
    <row r="56" spans="1:44" ht="22.15" customHeight="1" thickBot="1" x14ac:dyDescent="0.2">
      <c r="A56" s="207"/>
      <c r="B56" s="208"/>
      <c r="C56" s="208"/>
      <c r="D56" s="209"/>
      <c r="E56" s="207"/>
      <c r="F56" s="208"/>
      <c r="G56" s="208"/>
      <c r="H56" s="209"/>
      <c r="I56" s="243"/>
      <c r="J56" s="244"/>
      <c r="K56" s="244"/>
      <c r="L56" s="245"/>
      <c r="M56" s="225"/>
      <c r="N56" s="226"/>
      <c r="O56" s="226"/>
      <c r="P56" s="227"/>
      <c r="Q56" s="100"/>
      <c r="R56" s="101"/>
      <c r="S56" s="101"/>
      <c r="T56" s="102"/>
      <c r="U56" s="100"/>
      <c r="V56" s="101"/>
      <c r="W56" s="101"/>
      <c r="X56" s="102"/>
      <c r="Y56" s="243"/>
      <c r="Z56" s="244"/>
      <c r="AA56" s="244"/>
      <c r="AB56" s="245"/>
      <c r="AC56" s="243"/>
      <c r="AD56" s="244"/>
      <c r="AE56" s="244"/>
      <c r="AF56" s="245"/>
      <c r="AG56" s="243"/>
      <c r="AH56" s="244"/>
      <c r="AI56" s="244"/>
      <c r="AJ56" s="245"/>
      <c r="AK56" s="265"/>
      <c r="AL56" s="266"/>
      <c r="AM56" s="266"/>
      <c r="AN56" s="267"/>
      <c r="AO56" s="243"/>
      <c r="AP56" s="244"/>
      <c r="AQ56" s="244"/>
      <c r="AR56" s="245"/>
    </row>
    <row r="57" spans="1:44" ht="22.15" customHeight="1" thickTop="1" x14ac:dyDescent="0.15">
      <c r="A57" s="272" t="s">
        <v>198</v>
      </c>
      <c r="B57" s="273"/>
      <c r="C57" s="273"/>
      <c r="D57" s="273"/>
      <c r="E57" s="273"/>
      <c r="F57" s="273"/>
      <c r="G57" s="273"/>
      <c r="H57" s="274"/>
      <c r="I57" s="275" t="s">
        <v>199</v>
      </c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7"/>
      <c r="AK57" s="18"/>
      <c r="AL57" s="18"/>
      <c r="AM57" s="18"/>
      <c r="AN57" s="18"/>
      <c r="AO57" s="18"/>
      <c r="AP57" s="18"/>
      <c r="AQ57" s="18"/>
      <c r="AR57" s="18"/>
    </row>
    <row r="58" spans="1:44" ht="22.15" customHeight="1" x14ac:dyDescent="0.15">
      <c r="A58" s="176" t="s">
        <v>197</v>
      </c>
      <c r="B58" s="177"/>
      <c r="C58" s="177"/>
      <c r="D58" s="177"/>
      <c r="E58" s="177"/>
      <c r="F58" s="177"/>
      <c r="G58" s="177"/>
      <c r="H58" s="178"/>
      <c r="I58" s="259" t="s">
        <v>171</v>
      </c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1"/>
    </row>
    <row r="59" spans="1:44" ht="22.15" customHeight="1" x14ac:dyDescent="0.15">
      <c r="A59" s="278" t="s">
        <v>196</v>
      </c>
      <c r="B59" s="279"/>
      <c r="C59" s="279"/>
      <c r="D59" s="279"/>
      <c r="E59" s="279"/>
      <c r="F59" s="279"/>
      <c r="G59" s="279"/>
      <c r="H59" s="280"/>
      <c r="I59" s="69" t="s">
        <v>147</v>
      </c>
      <c r="J59" s="70"/>
      <c r="K59" s="70"/>
      <c r="L59" s="71"/>
      <c r="M59" s="69" t="s">
        <v>148</v>
      </c>
      <c r="N59" s="70"/>
      <c r="O59" s="70"/>
      <c r="P59" s="71"/>
      <c r="Q59" s="78" t="s">
        <v>149</v>
      </c>
      <c r="R59" s="79"/>
      <c r="S59" s="79"/>
      <c r="T59" s="80"/>
      <c r="U59" s="78" t="s">
        <v>150</v>
      </c>
      <c r="V59" s="79"/>
      <c r="W59" s="79"/>
      <c r="X59" s="80"/>
    </row>
    <row r="60" spans="1:44" ht="22.15" customHeight="1" thickBot="1" x14ac:dyDescent="0.2">
      <c r="A60" s="278"/>
      <c r="B60" s="279"/>
      <c r="C60" s="279"/>
      <c r="D60" s="279"/>
      <c r="E60" s="279"/>
      <c r="F60" s="279"/>
      <c r="G60" s="279"/>
      <c r="H60" s="280"/>
      <c r="I60" s="75"/>
      <c r="J60" s="76"/>
      <c r="K60" s="76"/>
      <c r="L60" s="77"/>
      <c r="M60" s="75"/>
      <c r="N60" s="76"/>
      <c r="O60" s="76"/>
      <c r="P60" s="77"/>
      <c r="Q60" s="81"/>
      <c r="R60" s="82"/>
      <c r="S60" s="82"/>
      <c r="T60" s="83"/>
      <c r="U60" s="81"/>
      <c r="V60" s="82"/>
      <c r="W60" s="82"/>
      <c r="X60" s="83"/>
    </row>
    <row r="61" spans="1:44" ht="22.15" customHeight="1" thickTop="1" x14ac:dyDescent="0.15">
      <c r="A61" s="97">
        <v>246</v>
      </c>
      <c r="B61" s="98"/>
      <c r="C61" s="98"/>
      <c r="D61" s="98"/>
      <c r="E61" s="98"/>
      <c r="F61" s="98"/>
      <c r="G61" s="98"/>
      <c r="H61" s="99"/>
      <c r="I61" s="240">
        <v>72</v>
      </c>
      <c r="J61" s="241"/>
      <c r="K61" s="241"/>
      <c r="L61" s="242"/>
      <c r="M61" s="240">
        <v>144</v>
      </c>
      <c r="N61" s="241"/>
      <c r="O61" s="241"/>
      <c r="P61" s="242"/>
      <c r="Q61" s="240">
        <v>680</v>
      </c>
      <c r="R61" s="241"/>
      <c r="S61" s="241"/>
      <c r="T61" s="242"/>
      <c r="U61" s="262">
        <v>1280</v>
      </c>
      <c r="V61" s="263"/>
      <c r="W61" s="263"/>
      <c r="X61" s="264"/>
    </row>
    <row r="62" spans="1:44" ht="22.15" customHeight="1" thickBot="1" x14ac:dyDescent="0.2">
      <c r="A62" s="100"/>
      <c r="B62" s="101"/>
      <c r="C62" s="101"/>
      <c r="D62" s="101"/>
      <c r="E62" s="101"/>
      <c r="F62" s="101"/>
      <c r="G62" s="101"/>
      <c r="H62" s="102"/>
      <c r="I62" s="243"/>
      <c r="J62" s="244"/>
      <c r="K62" s="244"/>
      <c r="L62" s="245"/>
      <c r="M62" s="243"/>
      <c r="N62" s="244"/>
      <c r="O62" s="244"/>
      <c r="P62" s="245"/>
      <c r="Q62" s="243"/>
      <c r="R62" s="244"/>
      <c r="S62" s="244"/>
      <c r="T62" s="245"/>
      <c r="U62" s="265"/>
      <c r="V62" s="266"/>
      <c r="W62" s="266"/>
      <c r="X62" s="267"/>
    </row>
    <row r="63" spans="1:44" ht="22.15" customHeight="1" thickTop="1" x14ac:dyDescent="0.15"/>
    <row r="64" spans="1:44" ht="22.15" customHeight="1" x14ac:dyDescent="0.15"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</row>
    <row r="65" spans="1:44" ht="22.15" customHeight="1" x14ac:dyDescent="0.15">
      <c r="A65" s="268" t="s">
        <v>26</v>
      </c>
      <c r="B65" s="268"/>
      <c r="C65" s="268"/>
      <c r="D65" s="268"/>
      <c r="E65" s="268"/>
      <c r="F65" s="268" t="s">
        <v>34</v>
      </c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268"/>
      <c r="AG65" s="268"/>
      <c r="AH65" s="268"/>
      <c r="AI65" s="268"/>
      <c r="AJ65" s="268"/>
      <c r="AK65" s="268"/>
      <c r="AL65" s="268"/>
      <c r="AM65" s="268"/>
      <c r="AN65" s="268"/>
      <c r="AO65" s="268"/>
      <c r="AP65" s="268"/>
      <c r="AQ65" s="268"/>
      <c r="AR65" s="268"/>
    </row>
    <row r="66" spans="1:44" ht="22.15" customHeight="1" x14ac:dyDescent="0.15">
      <c r="A66" s="317" t="s">
        <v>27</v>
      </c>
      <c r="B66" s="317"/>
      <c r="C66" s="317"/>
      <c r="D66" s="317"/>
      <c r="E66" s="317"/>
      <c r="F66" s="326" t="s">
        <v>93</v>
      </c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  <c r="AO66" s="326"/>
      <c r="AP66" s="326"/>
      <c r="AQ66" s="326"/>
      <c r="AR66" s="326"/>
    </row>
    <row r="67" spans="1:44" ht="22.15" customHeight="1" x14ac:dyDescent="0.15">
      <c r="A67" s="325"/>
      <c r="B67" s="325"/>
      <c r="C67" s="325"/>
      <c r="D67" s="325"/>
      <c r="E67" s="325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3"/>
      <c r="S67" s="323"/>
      <c r="T67" s="323"/>
      <c r="U67" s="323"/>
      <c r="V67" s="323"/>
      <c r="W67" s="323"/>
      <c r="X67" s="323"/>
      <c r="Y67" s="323"/>
      <c r="Z67" s="323"/>
      <c r="AA67" s="323"/>
      <c r="AB67" s="323"/>
      <c r="AC67" s="323"/>
      <c r="AD67" s="323"/>
      <c r="AE67" s="323"/>
      <c r="AF67" s="323"/>
      <c r="AG67" s="323"/>
      <c r="AH67" s="323"/>
      <c r="AI67" s="323"/>
      <c r="AJ67" s="323"/>
      <c r="AK67" s="323"/>
      <c r="AL67" s="323"/>
      <c r="AM67" s="323"/>
      <c r="AN67" s="323"/>
      <c r="AO67" s="323"/>
      <c r="AP67" s="323"/>
      <c r="AQ67" s="323"/>
      <c r="AR67" s="323"/>
    </row>
    <row r="68" spans="1:44" ht="22.15" customHeight="1" x14ac:dyDescent="0.15">
      <c r="A68" s="325" t="s">
        <v>28</v>
      </c>
      <c r="B68" s="325"/>
      <c r="C68" s="325"/>
      <c r="D68" s="325"/>
      <c r="E68" s="325"/>
      <c r="F68" s="321" t="s">
        <v>90</v>
      </c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1"/>
      <c r="AO68" s="321"/>
      <c r="AP68" s="321"/>
      <c r="AQ68" s="321"/>
      <c r="AR68" s="321"/>
    </row>
    <row r="69" spans="1:44" ht="22.15" customHeight="1" x14ac:dyDescent="0.15">
      <c r="A69" s="325"/>
      <c r="B69" s="325"/>
      <c r="C69" s="325"/>
      <c r="D69" s="325"/>
      <c r="E69" s="325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</row>
    <row r="70" spans="1:44" ht="22.15" customHeight="1" x14ac:dyDescent="0.15">
      <c r="A70" s="325" t="s">
        <v>29</v>
      </c>
      <c r="B70" s="325"/>
      <c r="C70" s="325"/>
      <c r="D70" s="325"/>
      <c r="E70" s="325"/>
      <c r="F70" s="322" t="s">
        <v>119</v>
      </c>
      <c r="G70" s="322"/>
      <c r="H70" s="322"/>
      <c r="I70" s="322"/>
      <c r="J70" s="322"/>
      <c r="K70" s="322"/>
      <c r="L70" s="322"/>
      <c r="M70" s="322"/>
      <c r="N70" s="322"/>
      <c r="O70" s="322"/>
      <c r="P70" s="322"/>
      <c r="Q70" s="322"/>
      <c r="R70" s="322"/>
      <c r="S70" s="322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2"/>
      <c r="AE70" s="322"/>
      <c r="AF70" s="322"/>
      <c r="AG70" s="322"/>
      <c r="AH70" s="322"/>
      <c r="AI70" s="322"/>
      <c r="AJ70" s="322"/>
      <c r="AK70" s="322"/>
      <c r="AL70" s="322"/>
      <c r="AM70" s="322"/>
      <c r="AN70" s="322"/>
      <c r="AO70" s="322"/>
      <c r="AP70" s="322"/>
      <c r="AQ70" s="322"/>
      <c r="AR70" s="322"/>
    </row>
    <row r="71" spans="1:44" ht="22.15" customHeight="1" x14ac:dyDescent="0.15">
      <c r="A71" s="325"/>
      <c r="B71" s="325"/>
      <c r="C71" s="325"/>
      <c r="D71" s="325"/>
      <c r="E71" s="325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2"/>
      <c r="AK71" s="322"/>
      <c r="AL71" s="322"/>
      <c r="AM71" s="322"/>
      <c r="AN71" s="322"/>
      <c r="AO71" s="322"/>
      <c r="AP71" s="322"/>
      <c r="AQ71" s="322"/>
      <c r="AR71" s="322"/>
    </row>
    <row r="72" spans="1:44" ht="22.15" customHeight="1" x14ac:dyDescent="0.15">
      <c r="A72" s="325"/>
      <c r="B72" s="325"/>
      <c r="C72" s="325"/>
      <c r="D72" s="325"/>
      <c r="E72" s="325"/>
      <c r="F72" s="322"/>
      <c r="G72" s="322"/>
      <c r="H72" s="322"/>
      <c r="I72" s="322"/>
      <c r="J72" s="322"/>
      <c r="K72" s="322"/>
      <c r="L72" s="322"/>
      <c r="M72" s="322"/>
      <c r="N72" s="322"/>
      <c r="O72" s="322"/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2"/>
      <c r="AH72" s="322"/>
      <c r="AI72" s="322"/>
      <c r="AJ72" s="322"/>
      <c r="AK72" s="322"/>
      <c r="AL72" s="322"/>
      <c r="AM72" s="322"/>
      <c r="AN72" s="322"/>
      <c r="AO72" s="322"/>
      <c r="AP72" s="322"/>
      <c r="AQ72" s="322"/>
      <c r="AR72" s="322"/>
    </row>
    <row r="73" spans="1:44" ht="22.15" customHeight="1" x14ac:dyDescent="0.15">
      <c r="A73" s="325" t="s">
        <v>30</v>
      </c>
      <c r="B73" s="325"/>
      <c r="C73" s="325"/>
      <c r="D73" s="325"/>
      <c r="E73" s="325"/>
      <c r="F73" s="323" t="s">
        <v>120</v>
      </c>
      <c r="G73" s="323"/>
      <c r="H73" s="323"/>
      <c r="I73" s="323"/>
      <c r="J73" s="323"/>
      <c r="K73" s="323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3"/>
      <c r="Z73" s="323"/>
      <c r="AA73" s="323"/>
      <c r="AB73" s="323"/>
      <c r="AC73" s="323"/>
      <c r="AD73" s="323"/>
      <c r="AE73" s="323"/>
      <c r="AF73" s="323"/>
      <c r="AG73" s="323"/>
      <c r="AH73" s="323"/>
      <c r="AI73" s="323"/>
      <c r="AJ73" s="323"/>
      <c r="AK73" s="323"/>
      <c r="AL73" s="323"/>
      <c r="AM73" s="323"/>
      <c r="AN73" s="323"/>
      <c r="AO73" s="323"/>
      <c r="AP73" s="323"/>
      <c r="AQ73" s="323"/>
      <c r="AR73" s="323"/>
    </row>
    <row r="74" spans="1:44" ht="22.15" customHeight="1" x14ac:dyDescent="0.15">
      <c r="A74" s="282"/>
      <c r="B74" s="282"/>
      <c r="C74" s="282"/>
      <c r="D74" s="282"/>
      <c r="E74" s="282"/>
      <c r="F74" s="324"/>
      <c r="G74" s="32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4"/>
      <c r="AP74" s="324"/>
      <c r="AQ74" s="324"/>
      <c r="AR74" s="324"/>
    </row>
    <row r="75" spans="1:44" ht="22.15" customHeight="1" x14ac:dyDescent="0.15">
      <c r="AK75" s="48"/>
      <c r="AL75" s="49"/>
      <c r="AM75" s="49"/>
      <c r="AN75" s="49"/>
      <c r="AO75" s="49"/>
      <c r="AP75" s="49"/>
      <c r="AQ75" s="50"/>
      <c r="AR75" s="50"/>
    </row>
    <row r="76" spans="1:44" s="54" customFormat="1" ht="22.15" customHeight="1" x14ac:dyDescent="0.15">
      <c r="A76" s="16" t="s">
        <v>189</v>
      </c>
      <c r="B76" s="16"/>
    </row>
    <row r="77" spans="1:44" ht="22.15" customHeight="1" x14ac:dyDescent="0.15">
      <c r="A77" s="16" t="s">
        <v>190</v>
      </c>
      <c r="B77" s="16"/>
    </row>
    <row r="78" spans="1:44" ht="22.15" customHeight="1" x14ac:dyDescent="0.15">
      <c r="A78" s="16" t="s">
        <v>191</v>
      </c>
      <c r="B78" s="16"/>
    </row>
    <row r="79" spans="1:44" ht="22.15" customHeight="1" x14ac:dyDescent="0.15">
      <c r="A79" s="16" t="s">
        <v>192</v>
      </c>
      <c r="B79" s="16"/>
    </row>
    <row r="80" spans="1:44" ht="22.15" customHeight="1" x14ac:dyDescent="0.15">
      <c r="A80" s="54"/>
    </row>
  </sheetData>
  <mergeCells count="269">
    <mergeCell ref="Y51:AR51"/>
    <mergeCell ref="Y52:AR52"/>
    <mergeCell ref="AK53:AN54"/>
    <mergeCell ref="AK55:AN56"/>
    <mergeCell ref="AG55:AJ56"/>
    <mergeCell ref="F65:AR65"/>
    <mergeCell ref="F66:AR67"/>
    <mergeCell ref="A57:H57"/>
    <mergeCell ref="A58:H58"/>
    <mergeCell ref="A59:H60"/>
    <mergeCell ref="A61:H62"/>
    <mergeCell ref="Q59:T60"/>
    <mergeCell ref="M59:P60"/>
    <mergeCell ref="I59:L60"/>
    <mergeCell ref="I58:X58"/>
    <mergeCell ref="I57:X57"/>
    <mergeCell ref="Q61:T62"/>
    <mergeCell ref="M61:P62"/>
    <mergeCell ref="I61:L62"/>
    <mergeCell ref="AO36:AR36"/>
    <mergeCell ref="AO37:AR39"/>
    <mergeCell ref="AO40:AR41"/>
    <mergeCell ref="I51:L51"/>
    <mergeCell ref="I52:L54"/>
    <mergeCell ref="I55:L56"/>
    <mergeCell ref="AC53:AF54"/>
    <mergeCell ref="Q55:T56"/>
    <mergeCell ref="U55:X56"/>
    <mergeCell ref="Y55:AB56"/>
    <mergeCell ref="AC55:AF56"/>
    <mergeCell ref="AG53:AJ54"/>
    <mergeCell ref="AO53:AR54"/>
    <mergeCell ref="AO55:AR56"/>
    <mergeCell ref="AG40:AJ41"/>
    <mergeCell ref="AK40:AN41"/>
    <mergeCell ref="AG37:AJ39"/>
    <mergeCell ref="M51:P51"/>
    <mergeCell ref="M52:P54"/>
    <mergeCell ref="M55:P56"/>
    <mergeCell ref="Y53:AB54"/>
    <mergeCell ref="Q51:T51"/>
    <mergeCell ref="Q52:T54"/>
    <mergeCell ref="U51:X51"/>
    <mergeCell ref="Q26:T26"/>
    <mergeCell ref="E29:H29"/>
    <mergeCell ref="M29:P29"/>
    <mergeCell ref="Q29:T29"/>
    <mergeCell ref="E28:H28"/>
    <mergeCell ref="M32:P32"/>
    <mergeCell ref="Q32:T32"/>
    <mergeCell ref="A73:E74"/>
    <mergeCell ref="A66:E67"/>
    <mergeCell ref="A68:E69"/>
    <mergeCell ref="A70:E72"/>
    <mergeCell ref="A65:E65"/>
    <mergeCell ref="A28:D32"/>
    <mergeCell ref="I28:L32"/>
    <mergeCell ref="M28:P28"/>
    <mergeCell ref="Q28:T28"/>
    <mergeCell ref="E30:H30"/>
    <mergeCell ref="M30:P30"/>
    <mergeCell ref="Q30:T30"/>
    <mergeCell ref="E32:H32"/>
    <mergeCell ref="E31:H31"/>
    <mergeCell ref="M31:P31"/>
    <mergeCell ref="Q31:T31"/>
    <mergeCell ref="E55:H56"/>
    <mergeCell ref="A23:D27"/>
    <mergeCell ref="E23:H23"/>
    <mergeCell ref="I23:L27"/>
    <mergeCell ref="M23:P23"/>
    <mergeCell ref="Q23:T23"/>
    <mergeCell ref="A18:D22"/>
    <mergeCell ref="I18:L22"/>
    <mergeCell ref="M18:P18"/>
    <mergeCell ref="Q18:T18"/>
    <mergeCell ref="E20:H20"/>
    <mergeCell ref="M20:P20"/>
    <mergeCell ref="Q20:T20"/>
    <mergeCell ref="E22:H22"/>
    <mergeCell ref="E25:H25"/>
    <mergeCell ref="M25:P25"/>
    <mergeCell ref="Q25:T25"/>
    <mergeCell ref="E24:H24"/>
    <mergeCell ref="M24:P24"/>
    <mergeCell ref="Q24:T24"/>
    <mergeCell ref="E27:H27"/>
    <mergeCell ref="M27:P27"/>
    <mergeCell ref="Q27:T27"/>
    <mergeCell ref="E26:H26"/>
    <mergeCell ref="M26:P26"/>
    <mergeCell ref="Q16:T16"/>
    <mergeCell ref="E21:H21"/>
    <mergeCell ref="M21:P21"/>
    <mergeCell ref="Q21:T21"/>
    <mergeCell ref="E19:H19"/>
    <mergeCell ref="M19:P19"/>
    <mergeCell ref="Q19:T19"/>
    <mergeCell ref="E18:H18"/>
    <mergeCell ref="M22:P22"/>
    <mergeCell ref="Q22:T22"/>
    <mergeCell ref="A13:D17"/>
    <mergeCell ref="E13:H13"/>
    <mergeCell ref="I13:L17"/>
    <mergeCell ref="M13:P13"/>
    <mergeCell ref="Q13:T13"/>
    <mergeCell ref="A8:D12"/>
    <mergeCell ref="I8:L12"/>
    <mergeCell ref="M8:P8"/>
    <mergeCell ref="Q8:T8"/>
    <mergeCell ref="E10:H10"/>
    <mergeCell ref="M10:P10"/>
    <mergeCell ref="Q10:T10"/>
    <mergeCell ref="E12:H12"/>
    <mergeCell ref="E15:H15"/>
    <mergeCell ref="M15:P15"/>
    <mergeCell ref="Q15:T15"/>
    <mergeCell ref="E14:H14"/>
    <mergeCell ref="M14:P14"/>
    <mergeCell ref="Q14:T14"/>
    <mergeCell ref="E17:H17"/>
    <mergeCell ref="M17:P17"/>
    <mergeCell ref="Q17:T17"/>
    <mergeCell ref="E16:H16"/>
    <mergeCell ref="M16:P16"/>
    <mergeCell ref="A1:AR2"/>
    <mergeCell ref="E11:H11"/>
    <mergeCell ref="M11:P11"/>
    <mergeCell ref="Q11:T11"/>
    <mergeCell ref="E9:H9"/>
    <mergeCell ref="M9:P9"/>
    <mergeCell ref="Q9:T9"/>
    <mergeCell ref="E8:H8"/>
    <mergeCell ref="M12:P12"/>
    <mergeCell ref="Q12:T12"/>
    <mergeCell ref="A5:D7"/>
    <mergeCell ref="E5:H7"/>
    <mergeCell ref="I5:L5"/>
    <mergeCell ref="M5:P7"/>
    <mergeCell ref="Q5:T7"/>
    <mergeCell ref="I6:L7"/>
    <mergeCell ref="U5:AB7"/>
    <mergeCell ref="AK5:AR7"/>
    <mergeCell ref="A3:AB4"/>
    <mergeCell ref="AJ4:AR4"/>
    <mergeCell ref="AC5:AJ7"/>
    <mergeCell ref="AC12:AJ12"/>
    <mergeCell ref="AC11:AJ11"/>
    <mergeCell ref="AC10:AJ10"/>
    <mergeCell ref="U32:AB32"/>
    <mergeCell ref="U31:AB31"/>
    <mergeCell ref="U30:AB30"/>
    <mergeCell ref="U29:AB29"/>
    <mergeCell ref="E46:L47"/>
    <mergeCell ref="AK36:AN36"/>
    <mergeCell ref="A36:D36"/>
    <mergeCell ref="E36:H36"/>
    <mergeCell ref="A42:D42"/>
    <mergeCell ref="U37:X39"/>
    <mergeCell ref="Y37:AB39"/>
    <mergeCell ref="U36:X36"/>
    <mergeCell ref="Y36:AB36"/>
    <mergeCell ref="U40:X41"/>
    <mergeCell ref="Y40:AB41"/>
    <mergeCell ref="AC40:AF41"/>
    <mergeCell ref="AC36:AF36"/>
    <mergeCell ref="AC37:AF39"/>
    <mergeCell ref="M37:P39"/>
    <mergeCell ref="Q36:T36"/>
    <mergeCell ref="Q37:T39"/>
    <mergeCell ref="AK37:AN39"/>
    <mergeCell ref="AG36:AJ36"/>
    <mergeCell ref="A37:H38"/>
    <mergeCell ref="A34:T35"/>
    <mergeCell ref="A39:D39"/>
    <mergeCell ref="E39:H39"/>
    <mergeCell ref="I36:L36"/>
    <mergeCell ref="M36:P36"/>
    <mergeCell ref="E43:L45"/>
    <mergeCell ref="A55:D56"/>
    <mergeCell ref="A51:H51"/>
    <mergeCell ref="U61:X62"/>
    <mergeCell ref="U59:X60"/>
    <mergeCell ref="I37:L38"/>
    <mergeCell ref="I39:L39"/>
    <mergeCell ref="A43:D45"/>
    <mergeCell ref="E42:L42"/>
    <mergeCell ref="U52:X54"/>
    <mergeCell ref="A54:D54"/>
    <mergeCell ref="E54:H54"/>
    <mergeCell ref="A52:H53"/>
    <mergeCell ref="A49:T50"/>
    <mergeCell ref="A46:D47"/>
    <mergeCell ref="A40:D41"/>
    <mergeCell ref="E40:H41"/>
    <mergeCell ref="I40:L41"/>
    <mergeCell ref="M40:P41"/>
    <mergeCell ref="Q40:T41"/>
    <mergeCell ref="AC9:AJ9"/>
    <mergeCell ref="AC8:AJ8"/>
    <mergeCell ref="AC17:AJ17"/>
    <mergeCell ref="AC16:AJ16"/>
    <mergeCell ref="AC15:AJ15"/>
    <mergeCell ref="AC14:AJ14"/>
    <mergeCell ref="AC13:AJ13"/>
    <mergeCell ref="AC22:AJ22"/>
    <mergeCell ref="AC21:AJ21"/>
    <mergeCell ref="U10:AB10"/>
    <mergeCell ref="U9:AB9"/>
    <mergeCell ref="U8:AB8"/>
    <mergeCell ref="U17:AB17"/>
    <mergeCell ref="U16:AB16"/>
    <mergeCell ref="U15:AB15"/>
    <mergeCell ref="U14:AB14"/>
    <mergeCell ref="U13:AB13"/>
    <mergeCell ref="U23:AB23"/>
    <mergeCell ref="U22:AB22"/>
    <mergeCell ref="U21:AB21"/>
    <mergeCell ref="U20:AB20"/>
    <mergeCell ref="U19:AB19"/>
    <mergeCell ref="U18:AB18"/>
    <mergeCell ref="AK32:AR32"/>
    <mergeCell ref="AK31:AR31"/>
    <mergeCell ref="AK30:AR30"/>
    <mergeCell ref="AK29:AR29"/>
    <mergeCell ref="AK28:AR28"/>
    <mergeCell ref="AC29:AJ29"/>
    <mergeCell ref="AC28:AJ28"/>
    <mergeCell ref="U12:AB12"/>
    <mergeCell ref="U11:AB11"/>
    <mergeCell ref="U27:AB27"/>
    <mergeCell ref="U26:AB26"/>
    <mergeCell ref="U25:AB25"/>
    <mergeCell ref="U24:AB24"/>
    <mergeCell ref="AK22:AR22"/>
    <mergeCell ref="AK21:AR21"/>
    <mergeCell ref="AK20:AR20"/>
    <mergeCell ref="AK19:AR19"/>
    <mergeCell ref="AK18:AR18"/>
    <mergeCell ref="AK27:AR27"/>
    <mergeCell ref="AK26:AR26"/>
    <mergeCell ref="AK25:AR25"/>
    <mergeCell ref="AK24:AR24"/>
    <mergeCell ref="AK23:AR23"/>
    <mergeCell ref="U28:AB28"/>
    <mergeCell ref="F68:AR69"/>
    <mergeCell ref="F70:AR72"/>
    <mergeCell ref="F73:AR74"/>
    <mergeCell ref="AK12:AR12"/>
    <mergeCell ref="AK11:AR11"/>
    <mergeCell ref="AK10:AR10"/>
    <mergeCell ref="AK9:AR9"/>
    <mergeCell ref="AK8:AR8"/>
    <mergeCell ref="AK17:AR17"/>
    <mergeCell ref="AK16:AR16"/>
    <mergeCell ref="AK15:AR15"/>
    <mergeCell ref="AK14:AR14"/>
    <mergeCell ref="AK13:AR13"/>
    <mergeCell ref="AC20:AJ20"/>
    <mergeCell ref="AC19:AJ19"/>
    <mergeCell ref="AC18:AJ18"/>
    <mergeCell ref="AC27:AJ27"/>
    <mergeCell ref="AC26:AJ26"/>
    <mergeCell ref="AC25:AJ25"/>
    <mergeCell ref="AC24:AJ24"/>
    <mergeCell ref="AC23:AJ23"/>
    <mergeCell ref="AC32:AJ32"/>
    <mergeCell ref="AC31:AJ31"/>
    <mergeCell ref="AC30:AJ30"/>
  </mergeCells>
  <phoneticPr fontId="2"/>
  <printOptions horizontalCentered="1"/>
  <pageMargins left="0" right="0" top="0.15748031496062992" bottom="0" header="0.31496062992125984" footer="0.31496062992125984"/>
  <pageSetup paperSize="9" scale="51" orientation="portrait" r:id="rId1"/>
  <rowBreaks count="1" manualBreakCount="1">
    <brk id="74" max="5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F9F7-0D31-4837-9D86-598EA40933CD}">
  <dimension ref="A1:BD50"/>
  <sheetViews>
    <sheetView view="pageBreakPreview" topLeftCell="F31" zoomScaleNormal="100" zoomScaleSheetLayoutView="100" workbookViewId="0">
      <selection activeCell="AL36" sqref="AL36:AP39"/>
    </sheetView>
  </sheetViews>
  <sheetFormatPr defaultColWidth="9" defaultRowHeight="16.5" x14ac:dyDescent="0.15"/>
  <cols>
    <col min="1" max="13" width="2.875" style="17" customWidth="1"/>
    <col min="14" max="54" width="4.125" style="17" customWidth="1"/>
    <col min="55" max="129" width="3.5" style="17" customWidth="1"/>
    <col min="130" max="16384" width="9" style="17"/>
  </cols>
  <sheetData>
    <row r="1" spans="1:55" ht="12" customHeight="1" x14ac:dyDescent="0.15">
      <c r="A1" s="445" t="s">
        <v>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445"/>
      <c r="AU1" s="445"/>
      <c r="AV1" s="445"/>
      <c r="AW1" s="445"/>
      <c r="AX1" s="445"/>
      <c r="AY1" s="445"/>
      <c r="AZ1" s="445"/>
      <c r="BA1" s="445"/>
      <c r="BB1" s="445"/>
      <c r="BC1" s="16"/>
    </row>
    <row r="2" spans="1:55" ht="12" customHeight="1" x14ac:dyDescent="0.1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445"/>
      <c r="AX2" s="445"/>
      <c r="AY2" s="445"/>
      <c r="AZ2" s="445"/>
      <c r="BA2" s="445"/>
      <c r="BB2" s="445"/>
      <c r="BC2" s="16"/>
    </row>
    <row r="3" spans="1:55" ht="12" customHeight="1" x14ac:dyDescent="0.15">
      <c r="A3" s="446" t="s">
        <v>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364"/>
      <c r="AS3" s="364"/>
      <c r="AT3" s="18"/>
      <c r="AU3" s="18"/>
      <c r="AV3" s="18"/>
      <c r="AW3" s="18"/>
      <c r="AX3" s="18"/>
      <c r="AY3" s="18"/>
      <c r="AZ3" s="18"/>
      <c r="BA3" s="18"/>
      <c r="BB3" s="18"/>
    </row>
    <row r="4" spans="1:55" ht="16.5" customHeight="1" x14ac:dyDescent="0.15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38"/>
      <c r="AS4" s="18"/>
      <c r="AT4" s="448" t="s">
        <v>140</v>
      </c>
      <c r="AU4" s="448"/>
      <c r="AV4" s="448"/>
      <c r="AW4" s="448"/>
      <c r="AX4" s="448"/>
      <c r="AY4" s="448"/>
      <c r="AZ4" s="448"/>
      <c r="BA4" s="448"/>
      <c r="BB4" s="448"/>
    </row>
    <row r="5" spans="1:55" ht="24.95" customHeight="1" x14ac:dyDescent="0.15">
      <c r="A5" s="378" t="s">
        <v>0</v>
      </c>
      <c r="B5" s="378"/>
      <c r="C5" s="378"/>
      <c r="D5" s="378"/>
      <c r="E5" s="378" t="s">
        <v>25</v>
      </c>
      <c r="F5" s="378"/>
      <c r="G5" s="378"/>
      <c r="H5" s="378"/>
      <c r="I5" s="378"/>
      <c r="J5" s="451" t="s">
        <v>19</v>
      </c>
      <c r="K5" s="379"/>
      <c r="L5" s="379"/>
      <c r="M5" s="380"/>
      <c r="N5" s="378" t="s">
        <v>121</v>
      </c>
      <c r="O5" s="378"/>
      <c r="P5" s="378"/>
      <c r="Q5" s="378"/>
      <c r="R5" s="378" t="s">
        <v>3</v>
      </c>
      <c r="S5" s="378"/>
      <c r="T5" s="378"/>
      <c r="U5" s="378"/>
      <c r="V5" s="378" t="s">
        <v>20</v>
      </c>
      <c r="W5" s="378"/>
      <c r="X5" s="378"/>
      <c r="Y5" s="378" t="s">
        <v>21</v>
      </c>
      <c r="Z5" s="378"/>
      <c r="AA5" s="378"/>
      <c r="AB5" s="378" t="s">
        <v>22</v>
      </c>
      <c r="AC5" s="378"/>
      <c r="AD5" s="378"/>
      <c r="AE5" s="459" t="s">
        <v>36</v>
      </c>
      <c r="AF5" s="460"/>
      <c r="AG5" s="461"/>
      <c r="AH5" s="459" t="s">
        <v>37</v>
      </c>
      <c r="AI5" s="460"/>
      <c r="AJ5" s="461"/>
      <c r="AK5" s="452" t="s">
        <v>137</v>
      </c>
      <c r="AL5" s="453"/>
      <c r="AM5" s="453"/>
      <c r="AN5" s="453"/>
      <c r="AO5" s="453"/>
      <c r="AP5" s="453"/>
      <c r="AQ5" s="452" t="s">
        <v>73</v>
      </c>
      <c r="AR5" s="453"/>
      <c r="AS5" s="453"/>
      <c r="AT5" s="454"/>
      <c r="AU5" s="452" t="s">
        <v>74</v>
      </c>
      <c r="AV5" s="453"/>
      <c r="AW5" s="453"/>
      <c r="AX5" s="453"/>
      <c r="AY5" s="452" t="s">
        <v>75</v>
      </c>
      <c r="AZ5" s="453"/>
      <c r="BA5" s="453"/>
      <c r="BB5" s="454"/>
    </row>
    <row r="6" spans="1:55" ht="30" customHeight="1" x14ac:dyDescent="0.35">
      <c r="A6" s="449"/>
      <c r="B6" s="449"/>
      <c r="C6" s="449"/>
      <c r="D6" s="449"/>
      <c r="E6" s="449"/>
      <c r="F6" s="449"/>
      <c r="G6" s="449"/>
      <c r="H6" s="449"/>
      <c r="I6" s="449"/>
      <c r="J6" s="459" t="s">
        <v>7</v>
      </c>
      <c r="K6" s="460"/>
      <c r="L6" s="460"/>
      <c r="M6" s="461"/>
      <c r="N6" s="449"/>
      <c r="O6" s="449"/>
      <c r="P6" s="449"/>
      <c r="Q6" s="449"/>
      <c r="R6" s="449"/>
      <c r="S6" s="449"/>
      <c r="T6" s="449"/>
      <c r="U6" s="449"/>
      <c r="V6" s="465" t="s">
        <v>97</v>
      </c>
      <c r="W6" s="466"/>
      <c r="X6" s="466"/>
      <c r="Y6" s="466"/>
      <c r="Z6" s="466"/>
      <c r="AA6" s="467"/>
      <c r="AB6" s="452" t="s">
        <v>50</v>
      </c>
      <c r="AC6" s="453"/>
      <c r="AD6" s="454"/>
      <c r="AE6" s="452" t="s">
        <v>123</v>
      </c>
      <c r="AF6" s="453"/>
      <c r="AG6" s="454"/>
      <c r="AH6" s="468" t="s">
        <v>122</v>
      </c>
      <c r="AI6" s="469"/>
      <c r="AJ6" s="470"/>
      <c r="AK6" s="455"/>
      <c r="AL6" s="456"/>
      <c r="AM6" s="456"/>
      <c r="AN6" s="456"/>
      <c r="AO6" s="456"/>
      <c r="AP6" s="456"/>
      <c r="AQ6" s="455"/>
      <c r="AR6" s="456"/>
      <c r="AS6" s="456"/>
      <c r="AT6" s="457"/>
      <c r="AU6" s="455"/>
      <c r="AV6" s="456"/>
      <c r="AW6" s="456"/>
      <c r="AX6" s="456"/>
      <c r="AY6" s="455"/>
      <c r="AZ6" s="456"/>
      <c r="BA6" s="456"/>
      <c r="BB6" s="457"/>
    </row>
    <row r="7" spans="1:55" ht="30" customHeight="1" thickBot="1" x14ac:dyDescent="0.2">
      <c r="A7" s="450"/>
      <c r="B7" s="450"/>
      <c r="C7" s="450"/>
      <c r="D7" s="450"/>
      <c r="E7" s="450"/>
      <c r="F7" s="450"/>
      <c r="G7" s="450"/>
      <c r="H7" s="450"/>
      <c r="I7" s="450"/>
      <c r="J7" s="462"/>
      <c r="K7" s="463"/>
      <c r="L7" s="463"/>
      <c r="M7" s="464"/>
      <c r="N7" s="450"/>
      <c r="O7" s="450"/>
      <c r="P7" s="450"/>
      <c r="Q7" s="450"/>
      <c r="R7" s="450"/>
      <c r="S7" s="450"/>
      <c r="T7" s="450"/>
      <c r="U7" s="450"/>
      <c r="V7" s="458" t="s">
        <v>98</v>
      </c>
      <c r="W7" s="440"/>
      <c r="X7" s="440"/>
      <c r="Y7" s="440" t="s">
        <v>99</v>
      </c>
      <c r="Z7" s="440"/>
      <c r="AA7" s="441"/>
      <c r="AB7" s="458"/>
      <c r="AC7" s="440"/>
      <c r="AD7" s="441"/>
      <c r="AE7" s="458"/>
      <c r="AF7" s="440"/>
      <c r="AG7" s="441"/>
      <c r="AH7" s="471"/>
      <c r="AI7" s="472"/>
      <c r="AJ7" s="473"/>
      <c r="AK7" s="458"/>
      <c r="AL7" s="440"/>
      <c r="AM7" s="440"/>
      <c r="AN7" s="440"/>
      <c r="AO7" s="440"/>
      <c r="AP7" s="440"/>
      <c r="AQ7" s="458"/>
      <c r="AR7" s="440"/>
      <c r="AS7" s="440"/>
      <c r="AT7" s="441"/>
      <c r="AU7" s="455"/>
      <c r="AV7" s="456"/>
      <c r="AW7" s="456"/>
      <c r="AX7" s="456"/>
      <c r="AY7" s="455"/>
      <c r="AZ7" s="456"/>
      <c r="BA7" s="456"/>
      <c r="BB7" s="457"/>
    </row>
    <row r="8" spans="1:55" ht="20.85" customHeight="1" thickTop="1" x14ac:dyDescent="0.15">
      <c r="A8" s="384" t="s">
        <v>62</v>
      </c>
      <c r="B8" s="385"/>
      <c r="C8" s="385"/>
      <c r="D8" s="386"/>
      <c r="E8" s="439" t="s">
        <v>14</v>
      </c>
      <c r="F8" s="439"/>
      <c r="G8" s="439"/>
      <c r="H8" s="439"/>
      <c r="I8" s="439"/>
      <c r="J8" s="384">
        <v>682</v>
      </c>
      <c r="K8" s="385"/>
      <c r="L8" s="385"/>
      <c r="M8" s="386"/>
      <c r="N8" s="438">
        <v>300</v>
      </c>
      <c r="O8" s="438"/>
      <c r="P8" s="438"/>
      <c r="Q8" s="438"/>
      <c r="R8" s="389">
        <v>820</v>
      </c>
      <c r="S8" s="389"/>
      <c r="T8" s="389"/>
      <c r="U8" s="389"/>
      <c r="V8" s="384">
        <v>12</v>
      </c>
      <c r="W8" s="385"/>
      <c r="X8" s="386"/>
      <c r="Y8" s="384">
        <v>23</v>
      </c>
      <c r="Z8" s="385"/>
      <c r="AA8" s="386"/>
      <c r="AB8" s="384">
        <v>46</v>
      </c>
      <c r="AC8" s="385"/>
      <c r="AD8" s="386"/>
      <c r="AE8" s="384">
        <v>11</v>
      </c>
      <c r="AF8" s="385"/>
      <c r="AG8" s="386"/>
      <c r="AH8" s="384">
        <v>18</v>
      </c>
      <c r="AI8" s="385"/>
      <c r="AJ8" s="386"/>
      <c r="AK8" s="415" t="s">
        <v>139</v>
      </c>
      <c r="AL8" s="416"/>
      <c r="AM8" s="416"/>
      <c r="AN8" s="416"/>
      <c r="AO8" s="416"/>
      <c r="AP8" s="416"/>
      <c r="AQ8" s="442">
        <f>(J8)+(SUM(V8:AJ12))+ROUND((J8+SUM(V8:AJ12))*0.14,0)+SUM(N8:U8)</f>
        <v>2023</v>
      </c>
      <c r="AR8" s="443"/>
      <c r="AS8" s="443"/>
      <c r="AT8" s="444"/>
      <c r="AU8" s="400">
        <f>(J8*2)+(SUM(V8:AJ12)*2)+ROUND((J8+SUM(V8:AJ12))*2*0.14,0)+SUM(N8:U8)</f>
        <v>2926</v>
      </c>
      <c r="AV8" s="401"/>
      <c r="AW8" s="401"/>
      <c r="AX8" s="401"/>
      <c r="AY8" s="400">
        <f>(J8*3)+(SUM(V8:AJ12)*3)+ROUND((J8+SUM(V8:AJ12))*3*0.14,0)+SUM(N8:U8)</f>
        <v>3829</v>
      </c>
      <c r="AZ8" s="401"/>
      <c r="BA8" s="401"/>
      <c r="BB8" s="402"/>
    </row>
    <row r="9" spans="1:55" ht="20.85" customHeight="1" x14ac:dyDescent="0.15">
      <c r="A9" s="363"/>
      <c r="B9" s="364"/>
      <c r="C9" s="364"/>
      <c r="D9" s="365"/>
      <c r="E9" s="390" t="s">
        <v>15</v>
      </c>
      <c r="F9" s="361"/>
      <c r="G9" s="361"/>
      <c r="H9" s="361"/>
      <c r="I9" s="362"/>
      <c r="J9" s="363"/>
      <c r="K9" s="364"/>
      <c r="L9" s="364"/>
      <c r="M9" s="365"/>
      <c r="N9" s="347">
        <v>390</v>
      </c>
      <c r="O9" s="348"/>
      <c r="P9" s="348"/>
      <c r="Q9" s="349"/>
      <c r="R9" s="391">
        <v>820</v>
      </c>
      <c r="S9" s="392"/>
      <c r="T9" s="392"/>
      <c r="U9" s="393"/>
      <c r="V9" s="363"/>
      <c r="W9" s="364"/>
      <c r="X9" s="365"/>
      <c r="Y9" s="363"/>
      <c r="Z9" s="364"/>
      <c r="AA9" s="365"/>
      <c r="AB9" s="363"/>
      <c r="AC9" s="364"/>
      <c r="AD9" s="365"/>
      <c r="AE9" s="363"/>
      <c r="AF9" s="364"/>
      <c r="AG9" s="365"/>
      <c r="AH9" s="363"/>
      <c r="AI9" s="364"/>
      <c r="AJ9" s="365"/>
      <c r="AK9" s="417"/>
      <c r="AL9" s="418"/>
      <c r="AM9" s="418"/>
      <c r="AN9" s="418"/>
      <c r="AO9" s="418"/>
      <c r="AP9" s="418"/>
      <c r="AQ9" s="403">
        <f>(J8)+(SUM(V8:AJ12))+ROUND((J8+SUM(V8:AJ12))*0.14,0)+SUM(N9:U9)</f>
        <v>2113</v>
      </c>
      <c r="AR9" s="404"/>
      <c r="AS9" s="404"/>
      <c r="AT9" s="405"/>
      <c r="AU9" s="406">
        <f>(J8*2)+(SUM(V8:AJ12)*2)+ROUND((J8+SUM(V8:AJ12))*2*0.14,0)+SUM(N9:U9)</f>
        <v>3016</v>
      </c>
      <c r="AV9" s="407"/>
      <c r="AW9" s="407"/>
      <c r="AX9" s="407"/>
      <c r="AY9" s="406">
        <f>(J8*3)+(SUM(V8:AJ12)*3)+ROUND((J8+SUM(V8:AJ12))*3*0.14,0)+SUM(N9:U9)</f>
        <v>3919</v>
      </c>
      <c r="AZ9" s="407"/>
      <c r="BA9" s="407"/>
      <c r="BB9" s="408"/>
    </row>
    <row r="10" spans="1:55" ht="20.85" customHeight="1" x14ac:dyDescent="0.15">
      <c r="A10" s="363"/>
      <c r="B10" s="364"/>
      <c r="C10" s="364"/>
      <c r="D10" s="365"/>
      <c r="E10" s="390" t="s">
        <v>117</v>
      </c>
      <c r="F10" s="361"/>
      <c r="G10" s="361"/>
      <c r="H10" s="361"/>
      <c r="I10" s="362"/>
      <c r="J10" s="363"/>
      <c r="K10" s="364"/>
      <c r="L10" s="364"/>
      <c r="M10" s="365"/>
      <c r="N10" s="347">
        <v>650</v>
      </c>
      <c r="O10" s="348"/>
      <c r="P10" s="348"/>
      <c r="Q10" s="349"/>
      <c r="R10" s="391">
        <v>1310</v>
      </c>
      <c r="S10" s="392"/>
      <c r="T10" s="392"/>
      <c r="U10" s="393"/>
      <c r="V10" s="363"/>
      <c r="W10" s="364"/>
      <c r="X10" s="365"/>
      <c r="Y10" s="363"/>
      <c r="Z10" s="364"/>
      <c r="AA10" s="365"/>
      <c r="AB10" s="363"/>
      <c r="AC10" s="364"/>
      <c r="AD10" s="365"/>
      <c r="AE10" s="363"/>
      <c r="AF10" s="364"/>
      <c r="AG10" s="365"/>
      <c r="AH10" s="363"/>
      <c r="AI10" s="364"/>
      <c r="AJ10" s="365"/>
      <c r="AK10" s="417"/>
      <c r="AL10" s="418"/>
      <c r="AM10" s="418"/>
      <c r="AN10" s="418"/>
      <c r="AO10" s="418"/>
      <c r="AP10" s="418"/>
      <c r="AQ10" s="403">
        <f>(J8)+(SUM(V8:AJ12))+ROUND((J8+SUM(V8:AJ12))*0.14,0)+SUM(N10:U10)</f>
        <v>2863</v>
      </c>
      <c r="AR10" s="404"/>
      <c r="AS10" s="404"/>
      <c r="AT10" s="405"/>
      <c r="AU10" s="406">
        <f>(J8*2)+(SUM(V8:AJ12)*2)+ROUND((J8+SUM(V8:AJ12))*2*0.14,0)+SUM(N10:U10)</f>
        <v>3766</v>
      </c>
      <c r="AV10" s="407"/>
      <c r="AW10" s="407"/>
      <c r="AX10" s="408"/>
      <c r="AY10" s="406">
        <f>(J8*3)+(SUM(V8:AJ12)*3)+ROUND((J8+SUM(V8:AJ12))*3*0.14,0)+SUM(N10:U10)</f>
        <v>4669</v>
      </c>
      <c r="AZ10" s="407"/>
      <c r="BA10" s="407"/>
      <c r="BB10" s="408"/>
    </row>
    <row r="11" spans="1:55" ht="20.85" customHeight="1" x14ac:dyDescent="0.15">
      <c r="A11" s="363"/>
      <c r="B11" s="364"/>
      <c r="C11" s="364"/>
      <c r="D11" s="365"/>
      <c r="E11" s="390" t="s">
        <v>118</v>
      </c>
      <c r="F11" s="361"/>
      <c r="G11" s="361"/>
      <c r="H11" s="361"/>
      <c r="I11" s="362"/>
      <c r="J11" s="363"/>
      <c r="K11" s="364"/>
      <c r="L11" s="364"/>
      <c r="M11" s="365"/>
      <c r="N11" s="391">
        <v>1360</v>
      </c>
      <c r="O11" s="392"/>
      <c r="P11" s="392"/>
      <c r="Q11" s="393"/>
      <c r="R11" s="391">
        <v>1310</v>
      </c>
      <c r="S11" s="392"/>
      <c r="T11" s="392"/>
      <c r="U11" s="393"/>
      <c r="V11" s="363"/>
      <c r="W11" s="364"/>
      <c r="X11" s="365"/>
      <c r="Y11" s="363"/>
      <c r="Z11" s="364"/>
      <c r="AA11" s="365"/>
      <c r="AB11" s="363"/>
      <c r="AC11" s="364"/>
      <c r="AD11" s="365"/>
      <c r="AE11" s="363"/>
      <c r="AF11" s="364"/>
      <c r="AG11" s="365"/>
      <c r="AH11" s="363"/>
      <c r="AI11" s="364"/>
      <c r="AJ11" s="365"/>
      <c r="AK11" s="417"/>
      <c r="AL11" s="418"/>
      <c r="AM11" s="418"/>
      <c r="AN11" s="418"/>
      <c r="AO11" s="418"/>
      <c r="AP11" s="418"/>
      <c r="AQ11" s="403">
        <f>(J8)+(SUM(V8:AJ12))+ROUND((J8+SUM(V8:AJ12))*0.14,0)+SUM(N11:U11)</f>
        <v>3573</v>
      </c>
      <c r="AR11" s="404"/>
      <c r="AS11" s="404"/>
      <c r="AT11" s="405"/>
      <c r="AU11" s="406">
        <f>(J8*2)+(SUM(V8:AJ12)*2)+ROUND((J8+SUM(V8:AJ12))*2*0.14,0)+SUM(N11:U11)</f>
        <v>4476</v>
      </c>
      <c r="AV11" s="407"/>
      <c r="AW11" s="407"/>
      <c r="AX11" s="408"/>
      <c r="AY11" s="406">
        <f>(J8*3)+(SUM(V8:AJ12)*3)+ROUND((J8+SUM(V8:AJ12))*3*0.14,0)+SUM(N11:U11)</f>
        <v>5379</v>
      </c>
      <c r="AZ11" s="407"/>
      <c r="BA11" s="407"/>
      <c r="BB11" s="408"/>
    </row>
    <row r="12" spans="1:55" ht="20.85" customHeight="1" thickBot="1" x14ac:dyDescent="0.2">
      <c r="A12" s="430"/>
      <c r="B12" s="431"/>
      <c r="C12" s="431"/>
      <c r="D12" s="432"/>
      <c r="E12" s="394" t="s">
        <v>17</v>
      </c>
      <c r="F12" s="395"/>
      <c r="G12" s="395"/>
      <c r="H12" s="395"/>
      <c r="I12" s="396"/>
      <c r="J12" s="430"/>
      <c r="K12" s="431"/>
      <c r="L12" s="431"/>
      <c r="M12" s="432"/>
      <c r="N12" s="435">
        <v>1445</v>
      </c>
      <c r="O12" s="436"/>
      <c r="P12" s="436"/>
      <c r="Q12" s="437"/>
      <c r="R12" s="435">
        <v>2006</v>
      </c>
      <c r="S12" s="436"/>
      <c r="T12" s="436"/>
      <c r="U12" s="437"/>
      <c r="V12" s="430"/>
      <c r="W12" s="431"/>
      <c r="X12" s="432"/>
      <c r="Y12" s="430"/>
      <c r="Z12" s="431"/>
      <c r="AA12" s="432"/>
      <c r="AB12" s="430"/>
      <c r="AC12" s="431"/>
      <c r="AD12" s="432"/>
      <c r="AE12" s="430"/>
      <c r="AF12" s="431"/>
      <c r="AG12" s="432"/>
      <c r="AH12" s="430"/>
      <c r="AI12" s="431"/>
      <c r="AJ12" s="432"/>
      <c r="AK12" s="433"/>
      <c r="AL12" s="434"/>
      <c r="AM12" s="434"/>
      <c r="AN12" s="434"/>
      <c r="AO12" s="434"/>
      <c r="AP12" s="434"/>
      <c r="AQ12" s="409">
        <f>(J8)+(SUM(V8:AJ12))+ROUND((J8+SUM(V8:AJ12))*0.14,0)+SUM(N12:U12)</f>
        <v>4354</v>
      </c>
      <c r="AR12" s="410"/>
      <c r="AS12" s="410"/>
      <c r="AT12" s="411"/>
      <c r="AU12" s="412">
        <f>(J8*2)+(SUM(V8:AJ12)*2)+ROUND((J8+SUM(V8:AJ12))*2*0.14,0)+SUM(N12:U12)</f>
        <v>5257</v>
      </c>
      <c r="AV12" s="413"/>
      <c r="AW12" s="413"/>
      <c r="AX12" s="413"/>
      <c r="AY12" s="412">
        <f>(J8*3)+(SUM(V8:AJ12)*3)+ROUND((J8+SUM(V8:AJ12))*3*0.14,0)+SUM(N12:U12)</f>
        <v>6160</v>
      </c>
      <c r="AZ12" s="413"/>
      <c r="BA12" s="413"/>
      <c r="BB12" s="414"/>
    </row>
    <row r="13" spans="1:55" ht="20.85" customHeight="1" thickTop="1" x14ac:dyDescent="0.15">
      <c r="A13" s="384" t="s">
        <v>61</v>
      </c>
      <c r="B13" s="385"/>
      <c r="C13" s="385"/>
      <c r="D13" s="386"/>
      <c r="E13" s="387" t="s">
        <v>14</v>
      </c>
      <c r="F13" s="387"/>
      <c r="G13" s="387"/>
      <c r="H13" s="387"/>
      <c r="I13" s="387"/>
      <c r="J13" s="384">
        <v>753</v>
      </c>
      <c r="K13" s="385"/>
      <c r="L13" s="385"/>
      <c r="M13" s="386"/>
      <c r="N13" s="438">
        <v>300</v>
      </c>
      <c r="O13" s="438"/>
      <c r="P13" s="438"/>
      <c r="Q13" s="438"/>
      <c r="R13" s="389">
        <v>820</v>
      </c>
      <c r="S13" s="389"/>
      <c r="T13" s="389"/>
      <c r="U13" s="389"/>
      <c r="V13" s="384">
        <v>12</v>
      </c>
      <c r="W13" s="385"/>
      <c r="X13" s="386"/>
      <c r="Y13" s="384">
        <v>23</v>
      </c>
      <c r="Z13" s="385"/>
      <c r="AA13" s="386"/>
      <c r="AB13" s="384">
        <v>46</v>
      </c>
      <c r="AC13" s="385"/>
      <c r="AD13" s="386"/>
      <c r="AE13" s="384">
        <v>11</v>
      </c>
      <c r="AF13" s="385"/>
      <c r="AG13" s="386"/>
      <c r="AH13" s="384">
        <v>18</v>
      </c>
      <c r="AI13" s="385"/>
      <c r="AJ13" s="386"/>
      <c r="AK13" s="415" t="s">
        <v>139</v>
      </c>
      <c r="AL13" s="416"/>
      <c r="AM13" s="416"/>
      <c r="AN13" s="416"/>
      <c r="AO13" s="416"/>
      <c r="AP13" s="416"/>
      <c r="AQ13" s="397">
        <f>(J13)+(SUM(V13:AJ17))+ROUND((J13+SUM(V13:AJ17))*0.14,0)+SUM(N13:U13)</f>
        <v>2104</v>
      </c>
      <c r="AR13" s="398"/>
      <c r="AS13" s="398"/>
      <c r="AT13" s="399"/>
      <c r="AU13" s="400">
        <f>(J13*2)+(SUM(V13:AJ17)*2)+ROUND((J13+SUM(V13:AJ17))*2*0.14,0)+SUM(N13:U13)</f>
        <v>3088</v>
      </c>
      <c r="AV13" s="401"/>
      <c r="AW13" s="401"/>
      <c r="AX13" s="401"/>
      <c r="AY13" s="400">
        <f>(J13*3)+(SUM(V13:AJ17)*3)+ROUND((J13+SUM(V13:AJ17))*3*0.14,0)+SUM(N13:U13)</f>
        <v>4071</v>
      </c>
      <c r="AZ13" s="401"/>
      <c r="BA13" s="401"/>
      <c r="BB13" s="402"/>
    </row>
    <row r="14" spans="1:55" ht="20.85" customHeight="1" x14ac:dyDescent="0.15">
      <c r="A14" s="363"/>
      <c r="B14" s="364"/>
      <c r="C14" s="364"/>
      <c r="D14" s="365"/>
      <c r="E14" s="390" t="s">
        <v>15</v>
      </c>
      <c r="F14" s="361"/>
      <c r="G14" s="361"/>
      <c r="H14" s="361"/>
      <c r="I14" s="362"/>
      <c r="J14" s="363"/>
      <c r="K14" s="364"/>
      <c r="L14" s="364"/>
      <c r="M14" s="365"/>
      <c r="N14" s="347">
        <v>390</v>
      </c>
      <c r="O14" s="348"/>
      <c r="P14" s="348"/>
      <c r="Q14" s="349"/>
      <c r="R14" s="391">
        <v>820</v>
      </c>
      <c r="S14" s="392"/>
      <c r="T14" s="392"/>
      <c r="U14" s="393"/>
      <c r="V14" s="363"/>
      <c r="W14" s="364"/>
      <c r="X14" s="365"/>
      <c r="Y14" s="363"/>
      <c r="Z14" s="364"/>
      <c r="AA14" s="365"/>
      <c r="AB14" s="363"/>
      <c r="AC14" s="364"/>
      <c r="AD14" s="365"/>
      <c r="AE14" s="363"/>
      <c r="AF14" s="364"/>
      <c r="AG14" s="365"/>
      <c r="AH14" s="363"/>
      <c r="AI14" s="364"/>
      <c r="AJ14" s="365"/>
      <c r="AK14" s="417"/>
      <c r="AL14" s="418"/>
      <c r="AM14" s="418"/>
      <c r="AN14" s="418"/>
      <c r="AO14" s="418"/>
      <c r="AP14" s="418"/>
      <c r="AQ14" s="403">
        <f>(J13)+(SUM(V13:AJ17))+ROUND((J13+SUM(V13:AJ17))*0.14,0)+SUM(N14:U14)</f>
        <v>2194</v>
      </c>
      <c r="AR14" s="404"/>
      <c r="AS14" s="404"/>
      <c r="AT14" s="405"/>
      <c r="AU14" s="406">
        <f>(J13*2)+(SUM(V13:AJ17)*2)+ROUND((J13+SUM(V13:AJ17))*2*0.14,0)+SUM(N14:U14)</f>
        <v>3178</v>
      </c>
      <c r="AV14" s="407"/>
      <c r="AW14" s="407"/>
      <c r="AX14" s="407"/>
      <c r="AY14" s="406">
        <f>(J13*3)+(SUM(V13:AJ17)*3)+ROUND((J13+SUM(V13:AJ17))*3*0.14,0)+SUM(N14:U14)</f>
        <v>4161</v>
      </c>
      <c r="AZ14" s="407"/>
      <c r="BA14" s="407"/>
      <c r="BB14" s="408"/>
    </row>
    <row r="15" spans="1:55" ht="20.85" customHeight="1" x14ac:dyDescent="0.15">
      <c r="A15" s="363"/>
      <c r="B15" s="364"/>
      <c r="C15" s="364"/>
      <c r="D15" s="365"/>
      <c r="E15" s="390" t="s">
        <v>117</v>
      </c>
      <c r="F15" s="361"/>
      <c r="G15" s="361"/>
      <c r="H15" s="361"/>
      <c r="I15" s="362"/>
      <c r="J15" s="363"/>
      <c r="K15" s="364"/>
      <c r="L15" s="364"/>
      <c r="M15" s="365"/>
      <c r="N15" s="347">
        <v>650</v>
      </c>
      <c r="O15" s="348"/>
      <c r="P15" s="348"/>
      <c r="Q15" s="349"/>
      <c r="R15" s="391">
        <v>1310</v>
      </c>
      <c r="S15" s="392"/>
      <c r="T15" s="392"/>
      <c r="U15" s="393"/>
      <c r="V15" s="363"/>
      <c r="W15" s="364"/>
      <c r="X15" s="365"/>
      <c r="Y15" s="363"/>
      <c r="Z15" s="364"/>
      <c r="AA15" s="365"/>
      <c r="AB15" s="363"/>
      <c r="AC15" s="364"/>
      <c r="AD15" s="365"/>
      <c r="AE15" s="363"/>
      <c r="AF15" s="364"/>
      <c r="AG15" s="365"/>
      <c r="AH15" s="363"/>
      <c r="AI15" s="364"/>
      <c r="AJ15" s="365"/>
      <c r="AK15" s="417"/>
      <c r="AL15" s="418"/>
      <c r="AM15" s="418"/>
      <c r="AN15" s="418"/>
      <c r="AO15" s="418"/>
      <c r="AP15" s="418"/>
      <c r="AQ15" s="403">
        <f>(J13)+(SUM(V13:AJ17))+ROUND((J13+SUM(V13:AJ17))*0.14,0)+SUM(N15:U15)</f>
        <v>2944</v>
      </c>
      <c r="AR15" s="404"/>
      <c r="AS15" s="404"/>
      <c r="AT15" s="405"/>
      <c r="AU15" s="406">
        <f>(J13*2)+(SUM(V13:AJ17)*2)+ROUND((J13+SUM(V13:AJ17))*2*0.14,0)+SUM(N15:U15)</f>
        <v>3928</v>
      </c>
      <c r="AV15" s="407"/>
      <c r="AW15" s="407"/>
      <c r="AX15" s="408"/>
      <c r="AY15" s="406">
        <f>(J13*3)+(SUM(V13:AJ17)*3)+ROUND((J13+SUM(V13:AJ17))*3*0.14,0)+SUM(N15:U15)</f>
        <v>4911</v>
      </c>
      <c r="AZ15" s="407"/>
      <c r="BA15" s="407"/>
      <c r="BB15" s="408"/>
    </row>
    <row r="16" spans="1:55" ht="20.85" customHeight="1" x14ac:dyDescent="0.15">
      <c r="A16" s="363"/>
      <c r="B16" s="364"/>
      <c r="C16" s="364"/>
      <c r="D16" s="365"/>
      <c r="E16" s="390" t="s">
        <v>118</v>
      </c>
      <c r="F16" s="361"/>
      <c r="G16" s="361"/>
      <c r="H16" s="361"/>
      <c r="I16" s="362"/>
      <c r="J16" s="363"/>
      <c r="K16" s="364"/>
      <c r="L16" s="364"/>
      <c r="M16" s="365"/>
      <c r="N16" s="391">
        <v>1360</v>
      </c>
      <c r="O16" s="392"/>
      <c r="P16" s="392"/>
      <c r="Q16" s="393"/>
      <c r="R16" s="391">
        <v>1310</v>
      </c>
      <c r="S16" s="392"/>
      <c r="T16" s="392"/>
      <c r="U16" s="393"/>
      <c r="V16" s="363"/>
      <c r="W16" s="364"/>
      <c r="X16" s="365"/>
      <c r="Y16" s="363"/>
      <c r="Z16" s="364"/>
      <c r="AA16" s="365"/>
      <c r="AB16" s="363"/>
      <c r="AC16" s="364"/>
      <c r="AD16" s="365"/>
      <c r="AE16" s="363"/>
      <c r="AF16" s="364"/>
      <c r="AG16" s="365"/>
      <c r="AH16" s="363"/>
      <c r="AI16" s="364"/>
      <c r="AJ16" s="365"/>
      <c r="AK16" s="417"/>
      <c r="AL16" s="418"/>
      <c r="AM16" s="418"/>
      <c r="AN16" s="418"/>
      <c r="AO16" s="418"/>
      <c r="AP16" s="418"/>
      <c r="AQ16" s="403">
        <f>(J13)+(SUM(V13:AJ17))+ROUND((J13+SUM(V13:AJ17))*0.14,0)+SUM(N16:U16)</f>
        <v>3654</v>
      </c>
      <c r="AR16" s="404"/>
      <c r="AS16" s="404"/>
      <c r="AT16" s="405"/>
      <c r="AU16" s="406">
        <f>(J13*2)+(SUM(V13:AJ17)*2)+ROUND((J13+SUM(V13:AJ17))*2*0.14,0)+SUM(N16:U16)</f>
        <v>4638</v>
      </c>
      <c r="AV16" s="407"/>
      <c r="AW16" s="407"/>
      <c r="AX16" s="408"/>
      <c r="AY16" s="406">
        <f>(J13*3)+(SUM(V13:AJ17)*3)+ROUND((J13+SUM(V13:AJ17))*3*0.14,0)+SUM(N16:U16)</f>
        <v>5621</v>
      </c>
      <c r="AZ16" s="407"/>
      <c r="BA16" s="407"/>
      <c r="BB16" s="408"/>
    </row>
    <row r="17" spans="1:54" ht="20.85" customHeight="1" thickBot="1" x14ac:dyDescent="0.2">
      <c r="A17" s="430"/>
      <c r="B17" s="431"/>
      <c r="C17" s="431"/>
      <c r="D17" s="432"/>
      <c r="E17" s="394" t="s">
        <v>17</v>
      </c>
      <c r="F17" s="395"/>
      <c r="G17" s="395"/>
      <c r="H17" s="395"/>
      <c r="I17" s="396"/>
      <c r="J17" s="430"/>
      <c r="K17" s="431"/>
      <c r="L17" s="431"/>
      <c r="M17" s="432"/>
      <c r="N17" s="435">
        <v>1445</v>
      </c>
      <c r="O17" s="436"/>
      <c r="P17" s="436"/>
      <c r="Q17" s="437"/>
      <c r="R17" s="435">
        <v>2006</v>
      </c>
      <c r="S17" s="436"/>
      <c r="T17" s="436"/>
      <c r="U17" s="437"/>
      <c r="V17" s="430"/>
      <c r="W17" s="431"/>
      <c r="X17" s="432"/>
      <c r="Y17" s="430"/>
      <c r="Z17" s="431"/>
      <c r="AA17" s="432"/>
      <c r="AB17" s="430"/>
      <c r="AC17" s="431"/>
      <c r="AD17" s="432"/>
      <c r="AE17" s="430"/>
      <c r="AF17" s="431"/>
      <c r="AG17" s="432"/>
      <c r="AH17" s="430"/>
      <c r="AI17" s="431"/>
      <c r="AJ17" s="432"/>
      <c r="AK17" s="433"/>
      <c r="AL17" s="434"/>
      <c r="AM17" s="434"/>
      <c r="AN17" s="434"/>
      <c r="AO17" s="434"/>
      <c r="AP17" s="434"/>
      <c r="AQ17" s="409">
        <f>(J13)+(SUM(V13:AJ17))+ROUND((J13+SUM(V13:AJ17))*0.14,0)+SUM(N17:U17)</f>
        <v>4435</v>
      </c>
      <c r="AR17" s="410"/>
      <c r="AS17" s="410"/>
      <c r="AT17" s="411"/>
      <c r="AU17" s="412">
        <f>(J13*2)+(SUM(V13:AJ17)*2)+ROUND((J13+SUM(V13:AJ17))*2*0.14,0)+SUM(N17:U17)</f>
        <v>5419</v>
      </c>
      <c r="AV17" s="413"/>
      <c r="AW17" s="413"/>
      <c r="AX17" s="413"/>
      <c r="AY17" s="412">
        <f>(J13*3)+(SUM(V13:AJ17)*3)+ROUND((J13+SUM(V13:AJ17))*3*0.14,0)+SUM(N17:U17)</f>
        <v>6402</v>
      </c>
      <c r="AZ17" s="413"/>
      <c r="BA17" s="413"/>
      <c r="BB17" s="414"/>
    </row>
    <row r="18" spans="1:54" ht="20.85" customHeight="1" thickTop="1" x14ac:dyDescent="0.15">
      <c r="A18" s="384" t="s">
        <v>60</v>
      </c>
      <c r="B18" s="385"/>
      <c r="C18" s="385"/>
      <c r="D18" s="386"/>
      <c r="E18" s="387" t="s">
        <v>14</v>
      </c>
      <c r="F18" s="387"/>
      <c r="G18" s="387"/>
      <c r="H18" s="387"/>
      <c r="I18" s="387"/>
      <c r="J18" s="384">
        <v>828</v>
      </c>
      <c r="K18" s="385"/>
      <c r="L18" s="385"/>
      <c r="M18" s="386"/>
      <c r="N18" s="438">
        <v>300</v>
      </c>
      <c r="O18" s="438"/>
      <c r="P18" s="438"/>
      <c r="Q18" s="438"/>
      <c r="R18" s="389">
        <v>820</v>
      </c>
      <c r="S18" s="389"/>
      <c r="T18" s="389"/>
      <c r="U18" s="389"/>
      <c r="V18" s="384">
        <v>12</v>
      </c>
      <c r="W18" s="385"/>
      <c r="X18" s="386"/>
      <c r="Y18" s="384">
        <v>23</v>
      </c>
      <c r="Z18" s="385"/>
      <c r="AA18" s="386"/>
      <c r="AB18" s="384">
        <v>46</v>
      </c>
      <c r="AC18" s="385"/>
      <c r="AD18" s="386"/>
      <c r="AE18" s="384">
        <v>11</v>
      </c>
      <c r="AF18" s="385"/>
      <c r="AG18" s="386"/>
      <c r="AH18" s="384">
        <v>18</v>
      </c>
      <c r="AI18" s="385"/>
      <c r="AJ18" s="386"/>
      <c r="AK18" s="415" t="s">
        <v>138</v>
      </c>
      <c r="AL18" s="416"/>
      <c r="AM18" s="416"/>
      <c r="AN18" s="416"/>
      <c r="AO18" s="416"/>
      <c r="AP18" s="416"/>
      <c r="AQ18" s="397">
        <f>(J18)+(SUM(V18:AJ22))+ROUND((J18+SUM(V18:AJ22))*0.14,0)+SUM(N18:U18)</f>
        <v>2189</v>
      </c>
      <c r="AR18" s="398"/>
      <c r="AS18" s="398"/>
      <c r="AT18" s="399"/>
      <c r="AU18" s="400">
        <f>(J18*2)+(SUM(V18:AJ22)*2)+ROUND((J18+SUM(V18:AJ22))*2*0.14,0)+SUM(N18:U18)</f>
        <v>3259</v>
      </c>
      <c r="AV18" s="401"/>
      <c r="AW18" s="401"/>
      <c r="AX18" s="401"/>
      <c r="AY18" s="400">
        <f>(J18*3)+(SUM(V18:AJ22)*3)+ROUND((J18+SUM(V18:AJ22))*3*0.14,0)+SUM(N18:U18)</f>
        <v>4328</v>
      </c>
      <c r="AZ18" s="401"/>
      <c r="BA18" s="401"/>
      <c r="BB18" s="402"/>
    </row>
    <row r="19" spans="1:54" ht="20.85" customHeight="1" x14ac:dyDescent="0.15">
      <c r="A19" s="363"/>
      <c r="B19" s="364"/>
      <c r="C19" s="364"/>
      <c r="D19" s="365"/>
      <c r="E19" s="390" t="s">
        <v>15</v>
      </c>
      <c r="F19" s="361"/>
      <c r="G19" s="361"/>
      <c r="H19" s="361"/>
      <c r="I19" s="362"/>
      <c r="J19" s="363"/>
      <c r="K19" s="364"/>
      <c r="L19" s="364"/>
      <c r="M19" s="365"/>
      <c r="N19" s="347">
        <v>390</v>
      </c>
      <c r="O19" s="348"/>
      <c r="P19" s="348"/>
      <c r="Q19" s="349"/>
      <c r="R19" s="391">
        <v>820</v>
      </c>
      <c r="S19" s="392"/>
      <c r="T19" s="392"/>
      <c r="U19" s="393"/>
      <c r="V19" s="363"/>
      <c r="W19" s="364"/>
      <c r="X19" s="365"/>
      <c r="Y19" s="363"/>
      <c r="Z19" s="364"/>
      <c r="AA19" s="365"/>
      <c r="AB19" s="363"/>
      <c r="AC19" s="364"/>
      <c r="AD19" s="365"/>
      <c r="AE19" s="363"/>
      <c r="AF19" s="364"/>
      <c r="AG19" s="365"/>
      <c r="AH19" s="363"/>
      <c r="AI19" s="364"/>
      <c r="AJ19" s="365"/>
      <c r="AK19" s="417"/>
      <c r="AL19" s="418"/>
      <c r="AM19" s="418"/>
      <c r="AN19" s="418"/>
      <c r="AO19" s="418"/>
      <c r="AP19" s="418"/>
      <c r="AQ19" s="403">
        <f>(J18)+(SUM(V18:AJ22))+ROUND((J18+SUM(V18:AJ22))*0.14,0)+SUM(N19:U19)</f>
        <v>2279</v>
      </c>
      <c r="AR19" s="404"/>
      <c r="AS19" s="404"/>
      <c r="AT19" s="405"/>
      <c r="AU19" s="406">
        <f>(J18*2)+(SUM(V18:AJ22)*2)+ROUND((J18+SUM(V18:AJ22))*2*0.14,0)+SUM(N19:U19)</f>
        <v>3349</v>
      </c>
      <c r="AV19" s="407"/>
      <c r="AW19" s="407"/>
      <c r="AX19" s="407"/>
      <c r="AY19" s="406">
        <f>(J18*3)+(SUM(V18:AJ22)*3)+ROUND((J18+SUM(V18:AJ22))*3*0.143,0)+SUM(N19:U19)</f>
        <v>4426</v>
      </c>
      <c r="AZ19" s="407"/>
      <c r="BA19" s="407"/>
      <c r="BB19" s="408"/>
    </row>
    <row r="20" spans="1:54" ht="20.85" customHeight="1" x14ac:dyDescent="0.15">
      <c r="A20" s="363"/>
      <c r="B20" s="364"/>
      <c r="C20" s="364"/>
      <c r="D20" s="365"/>
      <c r="E20" s="390" t="s">
        <v>117</v>
      </c>
      <c r="F20" s="361"/>
      <c r="G20" s="361"/>
      <c r="H20" s="361"/>
      <c r="I20" s="362"/>
      <c r="J20" s="363"/>
      <c r="K20" s="364"/>
      <c r="L20" s="364"/>
      <c r="M20" s="365"/>
      <c r="N20" s="347">
        <v>650</v>
      </c>
      <c r="O20" s="348"/>
      <c r="P20" s="348"/>
      <c r="Q20" s="349"/>
      <c r="R20" s="391">
        <v>1310</v>
      </c>
      <c r="S20" s="392"/>
      <c r="T20" s="392"/>
      <c r="U20" s="393"/>
      <c r="V20" s="363"/>
      <c r="W20" s="364"/>
      <c r="X20" s="365"/>
      <c r="Y20" s="363"/>
      <c r="Z20" s="364"/>
      <c r="AA20" s="365"/>
      <c r="AB20" s="363"/>
      <c r="AC20" s="364"/>
      <c r="AD20" s="365"/>
      <c r="AE20" s="363"/>
      <c r="AF20" s="364"/>
      <c r="AG20" s="365"/>
      <c r="AH20" s="363"/>
      <c r="AI20" s="364"/>
      <c r="AJ20" s="365"/>
      <c r="AK20" s="417"/>
      <c r="AL20" s="418"/>
      <c r="AM20" s="418"/>
      <c r="AN20" s="418"/>
      <c r="AO20" s="418"/>
      <c r="AP20" s="418"/>
      <c r="AQ20" s="403">
        <f>(J18)+(SUM(V18:AJ22))+ROUND((J18+SUM(V18:AJ22))*0.14,0)+SUM(N20:U20)</f>
        <v>3029</v>
      </c>
      <c r="AR20" s="404"/>
      <c r="AS20" s="404"/>
      <c r="AT20" s="405"/>
      <c r="AU20" s="406">
        <f>(J18*2)+(SUM(V18:AJ22)*2)+ROUND((J18+SUM(V18:AJ22))*2*0.14,0)+SUM(N20:U20)</f>
        <v>4099</v>
      </c>
      <c r="AV20" s="407"/>
      <c r="AW20" s="407"/>
      <c r="AX20" s="408"/>
      <c r="AY20" s="406">
        <f>(J18*3)+(SUM(V18:AJ22)*3)+ROUND((J18+SUM(V18:AJ22))*3*0.14,0)+SUM(N20:U20)</f>
        <v>5168</v>
      </c>
      <c r="AZ20" s="407"/>
      <c r="BA20" s="407"/>
      <c r="BB20" s="408"/>
    </row>
    <row r="21" spans="1:54" ht="20.85" customHeight="1" x14ac:dyDescent="0.15">
      <c r="A21" s="363"/>
      <c r="B21" s="364"/>
      <c r="C21" s="364"/>
      <c r="D21" s="365"/>
      <c r="E21" s="390" t="s">
        <v>118</v>
      </c>
      <c r="F21" s="361"/>
      <c r="G21" s="361"/>
      <c r="H21" s="361"/>
      <c r="I21" s="362"/>
      <c r="J21" s="363"/>
      <c r="K21" s="364"/>
      <c r="L21" s="364"/>
      <c r="M21" s="365"/>
      <c r="N21" s="391">
        <v>1360</v>
      </c>
      <c r="O21" s="392"/>
      <c r="P21" s="392"/>
      <c r="Q21" s="393"/>
      <c r="R21" s="391">
        <v>1310</v>
      </c>
      <c r="S21" s="392"/>
      <c r="T21" s="392"/>
      <c r="U21" s="393"/>
      <c r="V21" s="363"/>
      <c r="W21" s="364"/>
      <c r="X21" s="365"/>
      <c r="Y21" s="363"/>
      <c r="Z21" s="364"/>
      <c r="AA21" s="365"/>
      <c r="AB21" s="363"/>
      <c r="AC21" s="364"/>
      <c r="AD21" s="365"/>
      <c r="AE21" s="363"/>
      <c r="AF21" s="364"/>
      <c r="AG21" s="365"/>
      <c r="AH21" s="363"/>
      <c r="AI21" s="364"/>
      <c r="AJ21" s="365"/>
      <c r="AK21" s="417"/>
      <c r="AL21" s="418"/>
      <c r="AM21" s="418"/>
      <c r="AN21" s="418"/>
      <c r="AO21" s="418"/>
      <c r="AP21" s="418"/>
      <c r="AQ21" s="403">
        <f>(J18)+(SUM(V18:AJ22))+ROUND((J18+SUM(V18:AJ22))*0.14,0)+SUM(N21:U21)</f>
        <v>3739</v>
      </c>
      <c r="AR21" s="404"/>
      <c r="AS21" s="404"/>
      <c r="AT21" s="405"/>
      <c r="AU21" s="406">
        <f>(J18*2)+(SUM(V18:AJ22)*2)+ROUND((J18+SUM(V18:AJ22))*2*0.14,0)+SUM(N21:U21)</f>
        <v>4809</v>
      </c>
      <c r="AV21" s="407"/>
      <c r="AW21" s="407"/>
      <c r="AX21" s="408"/>
      <c r="AY21" s="406">
        <f>(J18*3)+(SUM(V18:AJ22)*3)+ROUND((J18+SUM(V18:AJ22))*3*0.14,0)+SUM(N21:U21)</f>
        <v>5878</v>
      </c>
      <c r="AZ21" s="407"/>
      <c r="BA21" s="407"/>
      <c r="BB21" s="408"/>
    </row>
    <row r="22" spans="1:54" ht="20.85" customHeight="1" thickBot="1" x14ac:dyDescent="0.2">
      <c r="A22" s="430"/>
      <c r="B22" s="431"/>
      <c r="C22" s="431"/>
      <c r="D22" s="432"/>
      <c r="E22" s="394" t="s">
        <v>17</v>
      </c>
      <c r="F22" s="395"/>
      <c r="G22" s="395"/>
      <c r="H22" s="395"/>
      <c r="I22" s="396"/>
      <c r="J22" s="430"/>
      <c r="K22" s="431"/>
      <c r="L22" s="431"/>
      <c r="M22" s="432"/>
      <c r="N22" s="435">
        <v>1445</v>
      </c>
      <c r="O22" s="436"/>
      <c r="P22" s="436"/>
      <c r="Q22" s="437"/>
      <c r="R22" s="435">
        <v>2006</v>
      </c>
      <c r="S22" s="436"/>
      <c r="T22" s="436"/>
      <c r="U22" s="437"/>
      <c r="V22" s="430"/>
      <c r="W22" s="431"/>
      <c r="X22" s="432"/>
      <c r="Y22" s="430"/>
      <c r="Z22" s="431"/>
      <c r="AA22" s="432"/>
      <c r="AB22" s="430"/>
      <c r="AC22" s="431"/>
      <c r="AD22" s="432"/>
      <c r="AE22" s="430"/>
      <c r="AF22" s="431"/>
      <c r="AG22" s="432"/>
      <c r="AH22" s="430"/>
      <c r="AI22" s="431"/>
      <c r="AJ22" s="432"/>
      <c r="AK22" s="433"/>
      <c r="AL22" s="434"/>
      <c r="AM22" s="434"/>
      <c r="AN22" s="434"/>
      <c r="AO22" s="434"/>
      <c r="AP22" s="434"/>
      <c r="AQ22" s="409">
        <f>(J18)+(SUM(V18:AJ22))+ROUND((J18+SUM(V18:AJ22))*0.14,0)+SUM(N22:U22)</f>
        <v>4520</v>
      </c>
      <c r="AR22" s="410"/>
      <c r="AS22" s="410"/>
      <c r="AT22" s="411"/>
      <c r="AU22" s="412">
        <f>(J18*2)+(SUM(V18:AJ22)*2)+ROUND((J18+SUM(V18:AJ22))*2*0.14,0)+SUM(N22:U22)</f>
        <v>5590</v>
      </c>
      <c r="AV22" s="413"/>
      <c r="AW22" s="413"/>
      <c r="AX22" s="413"/>
      <c r="AY22" s="412">
        <f>(J18*3)+(SUM(V18:AJ22)*3)+ROUND((J18+SUM(V18:AJ22))*3*0.14,0)+SUM(N22:U22)</f>
        <v>6659</v>
      </c>
      <c r="AZ22" s="413"/>
      <c r="BA22" s="413"/>
      <c r="BB22" s="414"/>
    </row>
    <row r="23" spans="1:54" ht="20.85" customHeight="1" thickTop="1" x14ac:dyDescent="0.15">
      <c r="A23" s="384" t="s">
        <v>59</v>
      </c>
      <c r="B23" s="385"/>
      <c r="C23" s="385"/>
      <c r="D23" s="386"/>
      <c r="E23" s="387" t="s">
        <v>14</v>
      </c>
      <c r="F23" s="387"/>
      <c r="G23" s="387"/>
      <c r="H23" s="387"/>
      <c r="I23" s="387"/>
      <c r="J23" s="384">
        <v>901</v>
      </c>
      <c r="K23" s="385"/>
      <c r="L23" s="385"/>
      <c r="M23" s="386"/>
      <c r="N23" s="438">
        <v>300</v>
      </c>
      <c r="O23" s="438"/>
      <c r="P23" s="438"/>
      <c r="Q23" s="438"/>
      <c r="R23" s="389">
        <v>820</v>
      </c>
      <c r="S23" s="389"/>
      <c r="T23" s="389"/>
      <c r="U23" s="389"/>
      <c r="V23" s="384">
        <v>12</v>
      </c>
      <c r="W23" s="385"/>
      <c r="X23" s="386"/>
      <c r="Y23" s="384">
        <v>23</v>
      </c>
      <c r="Z23" s="385"/>
      <c r="AA23" s="386"/>
      <c r="AB23" s="384">
        <v>46</v>
      </c>
      <c r="AC23" s="385"/>
      <c r="AD23" s="386"/>
      <c r="AE23" s="384">
        <v>11</v>
      </c>
      <c r="AF23" s="385"/>
      <c r="AG23" s="386"/>
      <c r="AH23" s="384">
        <v>18</v>
      </c>
      <c r="AI23" s="385"/>
      <c r="AJ23" s="386"/>
      <c r="AK23" s="415" t="s">
        <v>138</v>
      </c>
      <c r="AL23" s="416"/>
      <c r="AM23" s="416"/>
      <c r="AN23" s="416"/>
      <c r="AO23" s="416"/>
      <c r="AP23" s="416"/>
      <c r="AQ23" s="397">
        <f>(J23)+(SUM(V23:AJ27))+ROUND((J23+SUM(V23:AJ27))*0.14,0)+SUM(N23:U23)</f>
        <v>2273</v>
      </c>
      <c r="AR23" s="398"/>
      <c r="AS23" s="398"/>
      <c r="AT23" s="399"/>
      <c r="AU23" s="400">
        <f>(J23*2)+(SUM(V23:AJ27)*2)+ROUND((J23+SUM(V23:AJ27))*2*0.14,0)+SUM(N23:U23)</f>
        <v>3425</v>
      </c>
      <c r="AV23" s="401"/>
      <c r="AW23" s="401"/>
      <c r="AX23" s="401"/>
      <c r="AY23" s="400">
        <f>(J23*3)+(SUM(V23:AJ27)*3)+ROUND((J23+SUM(V23:AJ27))*3*0.143,0)+SUM(N23:U23)</f>
        <v>4587</v>
      </c>
      <c r="AZ23" s="401"/>
      <c r="BA23" s="401"/>
      <c r="BB23" s="402"/>
    </row>
    <row r="24" spans="1:54" ht="20.85" customHeight="1" x14ac:dyDescent="0.15">
      <c r="A24" s="363"/>
      <c r="B24" s="364"/>
      <c r="C24" s="364"/>
      <c r="D24" s="365"/>
      <c r="E24" s="390" t="s">
        <v>15</v>
      </c>
      <c r="F24" s="361"/>
      <c r="G24" s="361"/>
      <c r="H24" s="361"/>
      <c r="I24" s="362"/>
      <c r="J24" s="363"/>
      <c r="K24" s="364"/>
      <c r="L24" s="364"/>
      <c r="M24" s="365"/>
      <c r="N24" s="347">
        <v>390</v>
      </c>
      <c r="O24" s="348"/>
      <c r="P24" s="348"/>
      <c r="Q24" s="349"/>
      <c r="R24" s="391">
        <v>820</v>
      </c>
      <c r="S24" s="392"/>
      <c r="T24" s="392"/>
      <c r="U24" s="393"/>
      <c r="V24" s="363"/>
      <c r="W24" s="364"/>
      <c r="X24" s="365"/>
      <c r="Y24" s="363"/>
      <c r="Z24" s="364"/>
      <c r="AA24" s="365"/>
      <c r="AB24" s="363"/>
      <c r="AC24" s="364"/>
      <c r="AD24" s="365"/>
      <c r="AE24" s="363"/>
      <c r="AF24" s="364"/>
      <c r="AG24" s="365"/>
      <c r="AH24" s="363"/>
      <c r="AI24" s="364"/>
      <c r="AJ24" s="365"/>
      <c r="AK24" s="417"/>
      <c r="AL24" s="418"/>
      <c r="AM24" s="418"/>
      <c r="AN24" s="418"/>
      <c r="AO24" s="418"/>
      <c r="AP24" s="418"/>
      <c r="AQ24" s="403">
        <f>(J23)+(SUM(V23:AJ27))+ROUND((J23+SUM(V23:AJ27))*0.14,0)+SUM(N24:U24)</f>
        <v>2363</v>
      </c>
      <c r="AR24" s="404"/>
      <c r="AS24" s="404"/>
      <c r="AT24" s="405"/>
      <c r="AU24" s="406">
        <f>(J23*2)+(SUM(V23:AJ27)*2)+ROUND((J23+SUM(V23:AJ27))*2*0.14,0)+SUM(N24:U24)</f>
        <v>3515</v>
      </c>
      <c r="AV24" s="407"/>
      <c r="AW24" s="407"/>
      <c r="AX24" s="407"/>
      <c r="AY24" s="406">
        <f>(J23*3)+(SUM(V23:AJ27)*3)+ROUND((J23+SUM(V23:AJ27))*3*0.14,0)+SUM(N24:U24)</f>
        <v>4668</v>
      </c>
      <c r="AZ24" s="407"/>
      <c r="BA24" s="407"/>
      <c r="BB24" s="408"/>
    </row>
    <row r="25" spans="1:54" ht="20.85" customHeight="1" x14ac:dyDescent="0.15">
      <c r="A25" s="363"/>
      <c r="B25" s="364"/>
      <c r="C25" s="364"/>
      <c r="D25" s="365"/>
      <c r="E25" s="390" t="s">
        <v>117</v>
      </c>
      <c r="F25" s="361"/>
      <c r="G25" s="361"/>
      <c r="H25" s="361"/>
      <c r="I25" s="362"/>
      <c r="J25" s="363"/>
      <c r="K25" s="364"/>
      <c r="L25" s="364"/>
      <c r="M25" s="365"/>
      <c r="N25" s="347">
        <v>650</v>
      </c>
      <c r="O25" s="348"/>
      <c r="P25" s="348"/>
      <c r="Q25" s="349"/>
      <c r="R25" s="391">
        <v>1310</v>
      </c>
      <c r="S25" s="392"/>
      <c r="T25" s="392"/>
      <c r="U25" s="393"/>
      <c r="V25" s="363"/>
      <c r="W25" s="364"/>
      <c r="X25" s="365"/>
      <c r="Y25" s="363"/>
      <c r="Z25" s="364"/>
      <c r="AA25" s="365"/>
      <c r="AB25" s="363"/>
      <c r="AC25" s="364"/>
      <c r="AD25" s="365"/>
      <c r="AE25" s="363"/>
      <c r="AF25" s="364"/>
      <c r="AG25" s="365"/>
      <c r="AH25" s="363"/>
      <c r="AI25" s="364"/>
      <c r="AJ25" s="365"/>
      <c r="AK25" s="417"/>
      <c r="AL25" s="418"/>
      <c r="AM25" s="418"/>
      <c r="AN25" s="418"/>
      <c r="AO25" s="418"/>
      <c r="AP25" s="418"/>
      <c r="AQ25" s="403">
        <f>(J23)+(SUM(V23:AJ27))+ROUND((J23+SUM(V23:AJ27))*0.14,0)+SUM(N25:U25)</f>
        <v>3113</v>
      </c>
      <c r="AR25" s="404"/>
      <c r="AS25" s="404"/>
      <c r="AT25" s="405"/>
      <c r="AU25" s="406">
        <f>(J23*2)+(SUM(V23:AJ27)*2)+ROUND((J23+SUM(V23:AJ27))*2*0.14,0)+SUM(N25:U25)</f>
        <v>4265</v>
      </c>
      <c r="AV25" s="407"/>
      <c r="AW25" s="407"/>
      <c r="AX25" s="408"/>
      <c r="AY25" s="406">
        <f>(J23*3)+(SUM(V23:AJ27)*3)+ROUND((J23+SUM(V23:AJ27))*3*0.14,0)+SUM(N25:U25)</f>
        <v>5418</v>
      </c>
      <c r="AZ25" s="407"/>
      <c r="BA25" s="407"/>
      <c r="BB25" s="408"/>
    </row>
    <row r="26" spans="1:54" ht="20.85" customHeight="1" x14ac:dyDescent="0.15">
      <c r="A26" s="363"/>
      <c r="B26" s="364"/>
      <c r="C26" s="364"/>
      <c r="D26" s="365"/>
      <c r="E26" s="390" t="s">
        <v>118</v>
      </c>
      <c r="F26" s="361"/>
      <c r="G26" s="361"/>
      <c r="H26" s="361"/>
      <c r="I26" s="362"/>
      <c r="J26" s="363"/>
      <c r="K26" s="364"/>
      <c r="L26" s="364"/>
      <c r="M26" s="365"/>
      <c r="N26" s="391">
        <v>1360</v>
      </c>
      <c r="O26" s="392"/>
      <c r="P26" s="392"/>
      <c r="Q26" s="393"/>
      <c r="R26" s="391">
        <v>1310</v>
      </c>
      <c r="S26" s="392"/>
      <c r="T26" s="392"/>
      <c r="U26" s="393"/>
      <c r="V26" s="363"/>
      <c r="W26" s="364"/>
      <c r="X26" s="365"/>
      <c r="Y26" s="363"/>
      <c r="Z26" s="364"/>
      <c r="AA26" s="365"/>
      <c r="AB26" s="363"/>
      <c r="AC26" s="364"/>
      <c r="AD26" s="365"/>
      <c r="AE26" s="363"/>
      <c r="AF26" s="364"/>
      <c r="AG26" s="365"/>
      <c r="AH26" s="363"/>
      <c r="AI26" s="364"/>
      <c r="AJ26" s="365"/>
      <c r="AK26" s="417"/>
      <c r="AL26" s="418"/>
      <c r="AM26" s="418"/>
      <c r="AN26" s="418"/>
      <c r="AO26" s="418"/>
      <c r="AP26" s="418"/>
      <c r="AQ26" s="403">
        <f>(J23)+(SUM(V23:AJ27))+ROUND((J23+SUM(V23:AJ27))*0.14,0)+SUM(N26:U26)</f>
        <v>3823</v>
      </c>
      <c r="AR26" s="404"/>
      <c r="AS26" s="404"/>
      <c r="AT26" s="405"/>
      <c r="AU26" s="406">
        <f>(J23*2)+(SUM(V23:AJ27)*2)+ROUND((J23+SUM(V23:AJ27))*2*0.14,0)+SUM(N26:U26)</f>
        <v>4975</v>
      </c>
      <c r="AV26" s="407"/>
      <c r="AW26" s="407"/>
      <c r="AX26" s="408"/>
      <c r="AY26" s="406">
        <f>(J23*3)+(SUM(V23:AJ27)*3)+ROUND((J23+SUM(V23:AJ27))*3*0.14,0)+SUM(N26:U26)</f>
        <v>6128</v>
      </c>
      <c r="AZ26" s="407"/>
      <c r="BA26" s="407"/>
      <c r="BB26" s="408"/>
    </row>
    <row r="27" spans="1:54" ht="20.85" customHeight="1" thickBot="1" x14ac:dyDescent="0.2">
      <c r="A27" s="430"/>
      <c r="B27" s="431"/>
      <c r="C27" s="431"/>
      <c r="D27" s="432"/>
      <c r="E27" s="394" t="s">
        <v>17</v>
      </c>
      <c r="F27" s="395"/>
      <c r="G27" s="395"/>
      <c r="H27" s="395"/>
      <c r="I27" s="396"/>
      <c r="J27" s="430"/>
      <c r="K27" s="431"/>
      <c r="L27" s="431"/>
      <c r="M27" s="432"/>
      <c r="N27" s="435">
        <v>1445</v>
      </c>
      <c r="O27" s="436"/>
      <c r="P27" s="436"/>
      <c r="Q27" s="437"/>
      <c r="R27" s="435">
        <v>2006</v>
      </c>
      <c r="S27" s="436"/>
      <c r="T27" s="436"/>
      <c r="U27" s="437"/>
      <c r="V27" s="430"/>
      <c r="W27" s="431"/>
      <c r="X27" s="432"/>
      <c r="Y27" s="430"/>
      <c r="Z27" s="431"/>
      <c r="AA27" s="432"/>
      <c r="AB27" s="430"/>
      <c r="AC27" s="431"/>
      <c r="AD27" s="432"/>
      <c r="AE27" s="430"/>
      <c r="AF27" s="431"/>
      <c r="AG27" s="432"/>
      <c r="AH27" s="430"/>
      <c r="AI27" s="431"/>
      <c r="AJ27" s="432"/>
      <c r="AK27" s="433"/>
      <c r="AL27" s="434"/>
      <c r="AM27" s="434"/>
      <c r="AN27" s="434"/>
      <c r="AO27" s="434"/>
      <c r="AP27" s="434"/>
      <c r="AQ27" s="409">
        <f>(J23)+(SUM(V23:AJ27))+ROUND((J23+SUM(V23:AJ27))*0.14,0)+SUM(N27:U27)</f>
        <v>4604</v>
      </c>
      <c r="AR27" s="410"/>
      <c r="AS27" s="410"/>
      <c r="AT27" s="411"/>
      <c r="AU27" s="412">
        <f>(J23*2)+(SUM(V23:AJ27)*2)+ROUND((J23+SUM(V23:AJ27))*2*0.14,0)+SUM(N27:U27)</f>
        <v>5756</v>
      </c>
      <c r="AV27" s="413"/>
      <c r="AW27" s="413"/>
      <c r="AX27" s="413"/>
      <c r="AY27" s="412">
        <f>(J23*3)+(SUM(V23:AJ27)*3)+ROUND((J23+SUM(V23:AJ27))*3*0.14,0)+SUM(N27:U27)</f>
        <v>6909</v>
      </c>
      <c r="AZ27" s="413"/>
      <c r="BA27" s="413"/>
      <c r="BB27" s="414"/>
    </row>
    <row r="28" spans="1:54" ht="20.85" customHeight="1" thickTop="1" x14ac:dyDescent="0.15">
      <c r="A28" s="384" t="s">
        <v>58</v>
      </c>
      <c r="B28" s="385"/>
      <c r="C28" s="385"/>
      <c r="D28" s="386"/>
      <c r="E28" s="387" t="s">
        <v>14</v>
      </c>
      <c r="F28" s="387"/>
      <c r="G28" s="387"/>
      <c r="H28" s="387"/>
      <c r="I28" s="387"/>
      <c r="J28" s="384">
        <v>971</v>
      </c>
      <c r="K28" s="385"/>
      <c r="L28" s="385"/>
      <c r="M28" s="386"/>
      <c r="N28" s="388">
        <v>300</v>
      </c>
      <c r="O28" s="388"/>
      <c r="P28" s="388"/>
      <c r="Q28" s="388"/>
      <c r="R28" s="389">
        <v>820</v>
      </c>
      <c r="S28" s="389"/>
      <c r="T28" s="389"/>
      <c r="U28" s="389"/>
      <c r="V28" s="384">
        <v>12</v>
      </c>
      <c r="W28" s="385"/>
      <c r="X28" s="386"/>
      <c r="Y28" s="384">
        <v>23</v>
      </c>
      <c r="Z28" s="385"/>
      <c r="AA28" s="386"/>
      <c r="AB28" s="384">
        <v>46</v>
      </c>
      <c r="AC28" s="385"/>
      <c r="AD28" s="386"/>
      <c r="AE28" s="384">
        <v>11</v>
      </c>
      <c r="AF28" s="385"/>
      <c r="AG28" s="386"/>
      <c r="AH28" s="384">
        <v>18</v>
      </c>
      <c r="AI28" s="385"/>
      <c r="AJ28" s="386"/>
      <c r="AK28" s="415" t="s">
        <v>138</v>
      </c>
      <c r="AL28" s="416"/>
      <c r="AM28" s="416"/>
      <c r="AN28" s="416"/>
      <c r="AO28" s="416"/>
      <c r="AP28" s="416"/>
      <c r="AQ28" s="397">
        <f>(J28)+(SUM(V28:AJ32))+ROUND((J28+SUM(V28:AJ32))*0.14,0)+SUM(N28:U28)</f>
        <v>2352</v>
      </c>
      <c r="AR28" s="398"/>
      <c r="AS28" s="398"/>
      <c r="AT28" s="399"/>
      <c r="AU28" s="400">
        <f>(J28*2)+(SUM(V28:AJ32)*2)+ROUND((J28+SUM(V28:AJ32))*2*0.14,0)+SUM(N28:U28)</f>
        <v>3585</v>
      </c>
      <c r="AV28" s="401"/>
      <c r="AW28" s="401"/>
      <c r="AX28" s="401"/>
      <c r="AY28" s="400">
        <f>(J28*3)+(SUM(V28:AJ32)*3)+ROUND((J28+SUM(V28:AJ32))*3*0.14,0)+SUM(N28:U28)</f>
        <v>4817</v>
      </c>
      <c r="AZ28" s="401"/>
      <c r="BA28" s="401"/>
      <c r="BB28" s="402"/>
    </row>
    <row r="29" spans="1:54" ht="20.85" customHeight="1" x14ac:dyDescent="0.15">
      <c r="A29" s="363"/>
      <c r="B29" s="364"/>
      <c r="C29" s="364"/>
      <c r="D29" s="365"/>
      <c r="E29" s="390" t="s">
        <v>15</v>
      </c>
      <c r="F29" s="361"/>
      <c r="G29" s="361"/>
      <c r="H29" s="361"/>
      <c r="I29" s="362"/>
      <c r="J29" s="363"/>
      <c r="K29" s="364"/>
      <c r="L29" s="364"/>
      <c r="M29" s="365"/>
      <c r="N29" s="347">
        <v>390</v>
      </c>
      <c r="O29" s="348"/>
      <c r="P29" s="348"/>
      <c r="Q29" s="349"/>
      <c r="R29" s="391">
        <v>820</v>
      </c>
      <c r="S29" s="392"/>
      <c r="T29" s="392"/>
      <c r="U29" s="393"/>
      <c r="V29" s="363"/>
      <c r="W29" s="364"/>
      <c r="X29" s="365"/>
      <c r="Y29" s="363"/>
      <c r="Z29" s="364"/>
      <c r="AA29" s="365"/>
      <c r="AB29" s="363"/>
      <c r="AC29" s="364"/>
      <c r="AD29" s="365"/>
      <c r="AE29" s="363"/>
      <c r="AF29" s="364"/>
      <c r="AG29" s="365"/>
      <c r="AH29" s="363"/>
      <c r="AI29" s="364"/>
      <c r="AJ29" s="365"/>
      <c r="AK29" s="417"/>
      <c r="AL29" s="418"/>
      <c r="AM29" s="418"/>
      <c r="AN29" s="418"/>
      <c r="AO29" s="418"/>
      <c r="AP29" s="418"/>
      <c r="AQ29" s="403">
        <f>(J28)+(SUM(V28:AJ32))+ROUND((J28+SUM(V28:AJ32))*0.14,0)+SUM(N29:U29)</f>
        <v>2442</v>
      </c>
      <c r="AR29" s="404"/>
      <c r="AS29" s="404"/>
      <c r="AT29" s="405"/>
      <c r="AU29" s="406">
        <f>(J28*2)+(SUM(V28:AJ32)*2)+ROUND((J28+SUM(V28:AJ32))*2*0.14,0)+SUM(N29:U29)</f>
        <v>3675</v>
      </c>
      <c r="AV29" s="407"/>
      <c r="AW29" s="407"/>
      <c r="AX29" s="407"/>
      <c r="AY29" s="406">
        <f>(J28*3)+(SUM(V28:AJ32)*3)+ROUND((J28+SUM(V28:AJ32))*3*0.14,0)+SUM(N29:U29)</f>
        <v>4907</v>
      </c>
      <c r="AZ29" s="407"/>
      <c r="BA29" s="407"/>
      <c r="BB29" s="408"/>
    </row>
    <row r="30" spans="1:54" ht="20.85" customHeight="1" x14ac:dyDescent="0.15">
      <c r="A30" s="363"/>
      <c r="B30" s="364"/>
      <c r="C30" s="364"/>
      <c r="D30" s="365"/>
      <c r="E30" s="390" t="s">
        <v>117</v>
      </c>
      <c r="F30" s="361"/>
      <c r="G30" s="361"/>
      <c r="H30" s="361"/>
      <c r="I30" s="362"/>
      <c r="J30" s="363"/>
      <c r="K30" s="364"/>
      <c r="L30" s="364"/>
      <c r="M30" s="365"/>
      <c r="N30" s="347">
        <v>650</v>
      </c>
      <c r="O30" s="348"/>
      <c r="P30" s="348"/>
      <c r="Q30" s="349"/>
      <c r="R30" s="391">
        <v>1310</v>
      </c>
      <c r="S30" s="392"/>
      <c r="T30" s="392"/>
      <c r="U30" s="393"/>
      <c r="V30" s="363"/>
      <c r="W30" s="364"/>
      <c r="X30" s="365"/>
      <c r="Y30" s="363"/>
      <c r="Z30" s="364"/>
      <c r="AA30" s="365"/>
      <c r="AB30" s="363"/>
      <c r="AC30" s="364"/>
      <c r="AD30" s="365"/>
      <c r="AE30" s="363"/>
      <c r="AF30" s="364"/>
      <c r="AG30" s="365"/>
      <c r="AH30" s="363"/>
      <c r="AI30" s="364"/>
      <c r="AJ30" s="365"/>
      <c r="AK30" s="417"/>
      <c r="AL30" s="418"/>
      <c r="AM30" s="418"/>
      <c r="AN30" s="418"/>
      <c r="AO30" s="418"/>
      <c r="AP30" s="418"/>
      <c r="AQ30" s="403">
        <f>(J28)+(SUM(V28:AJ32))+ROUND((J28+SUM(V28:AJ32))*0.14,0)+SUM(N30:U30)</f>
        <v>3192</v>
      </c>
      <c r="AR30" s="404"/>
      <c r="AS30" s="404"/>
      <c r="AT30" s="405"/>
      <c r="AU30" s="406">
        <f>(J28*2)+(SUM(V28:AJ32)*2)+ROUND((J28+SUM(V28:AJ32))*2*0.14,0)+SUM(N30:U30)</f>
        <v>4425</v>
      </c>
      <c r="AV30" s="407"/>
      <c r="AW30" s="407"/>
      <c r="AX30" s="408"/>
      <c r="AY30" s="406">
        <f>(J28*3)+(SUM(V28:AJ32)*3)+ROUND((J28+SUM(V28:AJ32))*3*0.14,0)+SUM(N30:U30)</f>
        <v>5657</v>
      </c>
      <c r="AZ30" s="407"/>
      <c r="BA30" s="407"/>
      <c r="BB30" s="408"/>
    </row>
    <row r="31" spans="1:54" ht="20.85" customHeight="1" x14ac:dyDescent="0.15">
      <c r="A31" s="363"/>
      <c r="B31" s="364"/>
      <c r="C31" s="364"/>
      <c r="D31" s="365"/>
      <c r="E31" s="390" t="s">
        <v>118</v>
      </c>
      <c r="F31" s="361"/>
      <c r="G31" s="361"/>
      <c r="H31" s="361"/>
      <c r="I31" s="362"/>
      <c r="J31" s="363"/>
      <c r="K31" s="364"/>
      <c r="L31" s="364"/>
      <c r="M31" s="365"/>
      <c r="N31" s="391">
        <v>1360</v>
      </c>
      <c r="O31" s="392"/>
      <c r="P31" s="392"/>
      <c r="Q31" s="393"/>
      <c r="R31" s="391">
        <v>1310</v>
      </c>
      <c r="S31" s="392"/>
      <c r="T31" s="392"/>
      <c r="U31" s="393"/>
      <c r="V31" s="363"/>
      <c r="W31" s="364"/>
      <c r="X31" s="365"/>
      <c r="Y31" s="363"/>
      <c r="Z31" s="364"/>
      <c r="AA31" s="365"/>
      <c r="AB31" s="363"/>
      <c r="AC31" s="364"/>
      <c r="AD31" s="365"/>
      <c r="AE31" s="363"/>
      <c r="AF31" s="364"/>
      <c r="AG31" s="365"/>
      <c r="AH31" s="363"/>
      <c r="AI31" s="364"/>
      <c r="AJ31" s="365"/>
      <c r="AK31" s="417"/>
      <c r="AL31" s="418"/>
      <c r="AM31" s="418"/>
      <c r="AN31" s="418"/>
      <c r="AO31" s="418"/>
      <c r="AP31" s="418"/>
      <c r="AQ31" s="403">
        <f>(J28)+(SUM(V28:AJ32))+ROUND((J28+SUM(V28:AJ32))*0.14,0)+SUM(N31:U31)</f>
        <v>3902</v>
      </c>
      <c r="AR31" s="404"/>
      <c r="AS31" s="404"/>
      <c r="AT31" s="405"/>
      <c r="AU31" s="406">
        <f>(J28*2)+(SUM(V28:AJ32)*2)+ROUND((J28+SUM(V28:AJ32))*2*0.14,0)+SUM(N31:U31)</f>
        <v>5135</v>
      </c>
      <c r="AV31" s="407"/>
      <c r="AW31" s="407"/>
      <c r="AX31" s="408"/>
      <c r="AY31" s="406">
        <f>(J28*3)+(SUM(V28:AJ32)*3)+ROUND((J28+SUM(V28:AJ32))*3*0.14,0)+SUM(N31:U31)</f>
        <v>6367</v>
      </c>
      <c r="AZ31" s="407"/>
      <c r="BA31" s="407"/>
      <c r="BB31" s="408"/>
    </row>
    <row r="32" spans="1:54" ht="20.85" customHeight="1" x14ac:dyDescent="0.15">
      <c r="A32" s="337"/>
      <c r="B32" s="338"/>
      <c r="C32" s="338"/>
      <c r="D32" s="339"/>
      <c r="E32" s="394" t="s">
        <v>17</v>
      </c>
      <c r="F32" s="395"/>
      <c r="G32" s="395"/>
      <c r="H32" s="395"/>
      <c r="I32" s="396"/>
      <c r="J32" s="337"/>
      <c r="K32" s="338"/>
      <c r="L32" s="338"/>
      <c r="M32" s="339"/>
      <c r="N32" s="421">
        <v>1445</v>
      </c>
      <c r="O32" s="422"/>
      <c r="P32" s="422"/>
      <c r="Q32" s="423"/>
      <c r="R32" s="421">
        <v>2006</v>
      </c>
      <c r="S32" s="422"/>
      <c r="T32" s="422"/>
      <c r="U32" s="423"/>
      <c r="V32" s="337"/>
      <c r="W32" s="338"/>
      <c r="X32" s="339"/>
      <c r="Y32" s="337"/>
      <c r="Z32" s="338"/>
      <c r="AA32" s="339"/>
      <c r="AB32" s="337"/>
      <c r="AC32" s="338"/>
      <c r="AD32" s="339"/>
      <c r="AE32" s="337"/>
      <c r="AF32" s="338"/>
      <c r="AG32" s="339"/>
      <c r="AH32" s="337"/>
      <c r="AI32" s="338"/>
      <c r="AJ32" s="339"/>
      <c r="AK32" s="419"/>
      <c r="AL32" s="420"/>
      <c r="AM32" s="420"/>
      <c r="AN32" s="420"/>
      <c r="AO32" s="420"/>
      <c r="AP32" s="420"/>
      <c r="AQ32" s="424">
        <f>(J28)+(SUM(V28:AJ32))+ROUND((J28+SUM(V28:AJ32))*0.14,0)+SUM(N32:U32)</f>
        <v>4683</v>
      </c>
      <c r="AR32" s="425"/>
      <c r="AS32" s="425"/>
      <c r="AT32" s="426"/>
      <c r="AU32" s="427">
        <f>(J28*2)+(SUM(V28:AJ32)*2)+ROUND((J28+SUM(V28:AJ32))*2*0.14,0)+SUM(N32:U32)</f>
        <v>5916</v>
      </c>
      <c r="AV32" s="428"/>
      <c r="AW32" s="428"/>
      <c r="AX32" s="428"/>
      <c r="AY32" s="427">
        <f>(J28*3)+(SUM(V28:AJ32)*3)+ROUND((J28+SUM(V28:AJ32))*3*0.14,0)+SUM(N32:U32)</f>
        <v>7148</v>
      </c>
      <c r="AZ32" s="428"/>
      <c r="BA32" s="428"/>
      <c r="BB32" s="429"/>
    </row>
    <row r="33" spans="1:56" ht="20.8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</row>
    <row r="34" spans="1:56" ht="20.85" customHeight="1" x14ac:dyDescent="0.15">
      <c r="A34" s="378" t="s">
        <v>26</v>
      </c>
      <c r="B34" s="378"/>
      <c r="C34" s="378"/>
      <c r="D34" s="378"/>
      <c r="E34" s="378"/>
      <c r="F34" s="379" t="s">
        <v>34</v>
      </c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80"/>
      <c r="AK34" s="37" t="s">
        <v>56</v>
      </c>
      <c r="AL34" s="381" t="s">
        <v>124</v>
      </c>
      <c r="AM34" s="382"/>
      <c r="AN34" s="382"/>
      <c r="AO34" s="382"/>
      <c r="AP34" s="382"/>
      <c r="AQ34" s="382"/>
      <c r="AR34" s="382"/>
      <c r="AS34" s="382"/>
      <c r="AT34" s="382"/>
      <c r="AU34" s="382"/>
      <c r="AV34" s="382"/>
      <c r="AW34" s="382"/>
      <c r="AX34" s="383"/>
      <c r="AY34" s="330">
        <v>30</v>
      </c>
      <c r="AZ34" s="331"/>
      <c r="BA34" s="331"/>
      <c r="BB34" s="332"/>
      <c r="BC34" s="20"/>
      <c r="BD34" s="20"/>
    </row>
    <row r="35" spans="1:56" ht="20.85" customHeight="1" x14ac:dyDescent="0.15">
      <c r="A35" s="344" t="s">
        <v>27</v>
      </c>
      <c r="B35" s="345"/>
      <c r="C35" s="345"/>
      <c r="D35" s="345"/>
      <c r="E35" s="346"/>
      <c r="F35" s="350" t="s">
        <v>93</v>
      </c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1"/>
      <c r="AK35" s="37" t="s">
        <v>55</v>
      </c>
      <c r="AL35" s="327" t="s">
        <v>108</v>
      </c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9"/>
      <c r="AY35" s="330">
        <v>246</v>
      </c>
      <c r="AZ35" s="331"/>
      <c r="BA35" s="331"/>
      <c r="BB35" s="332"/>
      <c r="BC35" s="20"/>
      <c r="BD35" s="20"/>
    </row>
    <row r="36" spans="1:56" ht="20.85" customHeight="1" x14ac:dyDescent="0.15">
      <c r="A36" s="347"/>
      <c r="B36" s="348"/>
      <c r="C36" s="348"/>
      <c r="D36" s="348"/>
      <c r="E36" s="349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3"/>
      <c r="AK36" s="354" t="s">
        <v>104</v>
      </c>
      <c r="AL36" s="356" t="s">
        <v>71</v>
      </c>
      <c r="AM36" s="357"/>
      <c r="AN36" s="357"/>
      <c r="AO36" s="357"/>
      <c r="AP36" s="358"/>
      <c r="AQ36" s="327" t="s">
        <v>94</v>
      </c>
      <c r="AR36" s="328"/>
      <c r="AS36" s="328"/>
      <c r="AT36" s="328"/>
      <c r="AU36" s="328"/>
      <c r="AV36" s="328"/>
      <c r="AW36" s="328"/>
      <c r="AX36" s="329"/>
      <c r="AY36" s="330">
        <v>72</v>
      </c>
      <c r="AZ36" s="331"/>
      <c r="BA36" s="331"/>
      <c r="BB36" s="332"/>
      <c r="BC36" s="20"/>
      <c r="BD36" s="20"/>
    </row>
    <row r="37" spans="1:56" ht="20.85" customHeight="1" x14ac:dyDescent="0.15">
      <c r="A37" s="347" t="s">
        <v>28</v>
      </c>
      <c r="B37" s="348"/>
      <c r="C37" s="348"/>
      <c r="D37" s="348"/>
      <c r="E37" s="349"/>
      <c r="F37" s="361" t="s">
        <v>90</v>
      </c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2"/>
      <c r="AK37" s="354"/>
      <c r="AL37" s="356"/>
      <c r="AM37" s="357"/>
      <c r="AN37" s="357"/>
      <c r="AO37" s="357"/>
      <c r="AP37" s="358"/>
      <c r="AQ37" s="327" t="s">
        <v>68</v>
      </c>
      <c r="AR37" s="328"/>
      <c r="AS37" s="328"/>
      <c r="AT37" s="328"/>
      <c r="AU37" s="328"/>
      <c r="AV37" s="328"/>
      <c r="AW37" s="328"/>
      <c r="AX37" s="329"/>
      <c r="AY37" s="330">
        <v>144</v>
      </c>
      <c r="AZ37" s="331"/>
      <c r="BA37" s="331"/>
      <c r="BB37" s="332"/>
      <c r="BC37" s="20"/>
      <c r="BD37" s="20"/>
    </row>
    <row r="38" spans="1:56" ht="20.85" customHeight="1" x14ac:dyDescent="0.15">
      <c r="A38" s="347"/>
      <c r="B38" s="348"/>
      <c r="C38" s="348"/>
      <c r="D38" s="348"/>
      <c r="E38" s="349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1"/>
      <c r="AJ38" s="362"/>
      <c r="AK38" s="354"/>
      <c r="AL38" s="356"/>
      <c r="AM38" s="357"/>
      <c r="AN38" s="357"/>
      <c r="AO38" s="357"/>
      <c r="AP38" s="358"/>
      <c r="AQ38" s="327" t="s">
        <v>69</v>
      </c>
      <c r="AR38" s="328"/>
      <c r="AS38" s="328"/>
      <c r="AT38" s="328"/>
      <c r="AU38" s="328"/>
      <c r="AV38" s="328"/>
      <c r="AW38" s="328"/>
      <c r="AX38" s="329"/>
      <c r="AY38" s="330">
        <v>680</v>
      </c>
      <c r="AZ38" s="331"/>
      <c r="BA38" s="331"/>
      <c r="BB38" s="332"/>
      <c r="BC38" s="20"/>
      <c r="BD38" s="20"/>
    </row>
    <row r="39" spans="1:56" ht="20.85" customHeight="1" x14ac:dyDescent="0.15">
      <c r="A39" s="334" t="s">
        <v>29</v>
      </c>
      <c r="B39" s="335"/>
      <c r="C39" s="335"/>
      <c r="D39" s="335"/>
      <c r="E39" s="336"/>
      <c r="F39" s="369" t="s">
        <v>119</v>
      </c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70"/>
      <c r="AK39" s="355"/>
      <c r="AL39" s="359"/>
      <c r="AM39" s="360"/>
      <c r="AN39" s="360"/>
      <c r="AO39" s="360"/>
      <c r="AP39" s="360"/>
      <c r="AQ39" s="327" t="s">
        <v>70</v>
      </c>
      <c r="AR39" s="328"/>
      <c r="AS39" s="328"/>
      <c r="AT39" s="328"/>
      <c r="AU39" s="328"/>
      <c r="AV39" s="328"/>
      <c r="AW39" s="328"/>
      <c r="AX39" s="329"/>
      <c r="AY39" s="375">
        <v>1280</v>
      </c>
      <c r="AZ39" s="376"/>
      <c r="BA39" s="376"/>
      <c r="BB39" s="377"/>
      <c r="BC39" s="20"/>
      <c r="BD39" s="20"/>
    </row>
    <row r="40" spans="1:56" ht="20.85" customHeight="1" x14ac:dyDescent="0.15">
      <c r="A40" s="363"/>
      <c r="B40" s="364"/>
      <c r="C40" s="364"/>
      <c r="D40" s="364"/>
      <c r="E40" s="365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2"/>
      <c r="AK40" s="37" t="s">
        <v>105</v>
      </c>
      <c r="AL40" s="327" t="s">
        <v>109</v>
      </c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329"/>
      <c r="AY40" s="330">
        <v>50</v>
      </c>
      <c r="AZ40" s="331"/>
      <c r="BA40" s="331"/>
      <c r="BB40" s="332"/>
      <c r="BC40" s="20"/>
      <c r="BD40" s="20"/>
    </row>
    <row r="41" spans="1:56" ht="20.85" customHeight="1" x14ac:dyDescent="0.15">
      <c r="A41" s="366"/>
      <c r="B41" s="367"/>
      <c r="C41" s="367"/>
      <c r="D41" s="367"/>
      <c r="E41" s="368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  <c r="AJ41" s="374"/>
      <c r="AK41" s="37" t="s">
        <v>106</v>
      </c>
      <c r="AL41" s="327" t="s">
        <v>110</v>
      </c>
      <c r="AM41" s="328"/>
      <c r="AN41" s="328"/>
      <c r="AO41" s="328"/>
      <c r="AP41" s="328"/>
      <c r="AQ41" s="328"/>
      <c r="AR41" s="328"/>
      <c r="AS41" s="328"/>
      <c r="AT41" s="328"/>
      <c r="AU41" s="328"/>
      <c r="AV41" s="328"/>
      <c r="AW41" s="328"/>
      <c r="AX41" s="329"/>
      <c r="AY41" s="330">
        <v>30</v>
      </c>
      <c r="AZ41" s="331"/>
      <c r="BA41" s="331"/>
      <c r="BB41" s="332"/>
      <c r="BC41" s="20"/>
      <c r="BD41" s="20"/>
    </row>
    <row r="42" spans="1:56" ht="20.85" customHeight="1" x14ac:dyDescent="0.15">
      <c r="A42" s="334" t="s">
        <v>30</v>
      </c>
      <c r="B42" s="335"/>
      <c r="C42" s="335"/>
      <c r="D42" s="335"/>
      <c r="E42" s="336"/>
      <c r="F42" s="340" t="s">
        <v>120</v>
      </c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0"/>
      <c r="AG42" s="340"/>
      <c r="AH42" s="340"/>
      <c r="AI42" s="340"/>
      <c r="AJ42" s="341"/>
      <c r="AK42" s="37" t="s">
        <v>107</v>
      </c>
      <c r="AL42" s="327" t="s">
        <v>128</v>
      </c>
      <c r="AM42" s="328"/>
      <c r="AN42" s="328"/>
      <c r="AO42" s="328"/>
      <c r="AP42" s="328"/>
      <c r="AQ42" s="328"/>
      <c r="AR42" s="328"/>
      <c r="AS42" s="328"/>
      <c r="AT42" s="328"/>
      <c r="AU42" s="328"/>
      <c r="AV42" s="328"/>
      <c r="AW42" s="328"/>
      <c r="AX42" s="329"/>
      <c r="AY42" s="330">
        <v>60</v>
      </c>
      <c r="AZ42" s="331"/>
      <c r="BA42" s="331"/>
      <c r="BB42" s="332"/>
    </row>
    <row r="43" spans="1:56" ht="20.85" customHeight="1" x14ac:dyDescent="0.15">
      <c r="A43" s="337"/>
      <c r="B43" s="338"/>
      <c r="C43" s="338"/>
      <c r="D43" s="338"/>
      <c r="E43" s="339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3"/>
      <c r="AK43" s="37" t="s">
        <v>114</v>
      </c>
      <c r="AL43" s="327" t="s">
        <v>111</v>
      </c>
      <c r="AM43" s="328"/>
      <c r="AN43" s="328"/>
      <c r="AO43" s="328"/>
      <c r="AP43" s="328"/>
      <c r="AQ43" s="328"/>
      <c r="AR43" s="328"/>
      <c r="AS43" s="328"/>
      <c r="AT43" s="328"/>
      <c r="AU43" s="328"/>
      <c r="AV43" s="328"/>
      <c r="AW43" s="328"/>
      <c r="AX43" s="329"/>
      <c r="AY43" s="330">
        <v>280</v>
      </c>
      <c r="AZ43" s="331"/>
      <c r="BA43" s="331"/>
      <c r="BB43" s="332"/>
    </row>
    <row r="44" spans="1:56" ht="18.75" customHeight="1" x14ac:dyDescent="0.15">
      <c r="B44" s="28"/>
      <c r="AG44" s="20"/>
      <c r="AH44" s="20"/>
      <c r="AI44" s="20"/>
      <c r="AJ44" s="20"/>
      <c r="AK44" s="37" t="s">
        <v>127</v>
      </c>
      <c r="AL44" s="327" t="s">
        <v>115</v>
      </c>
      <c r="AM44" s="328"/>
      <c r="AN44" s="328"/>
      <c r="AO44" s="328"/>
      <c r="AP44" s="328"/>
      <c r="AQ44" s="328"/>
      <c r="AR44" s="328"/>
      <c r="AS44" s="328"/>
      <c r="AT44" s="328"/>
      <c r="AU44" s="328"/>
      <c r="AV44" s="328"/>
      <c r="AW44" s="328"/>
      <c r="AX44" s="329"/>
      <c r="AY44" s="330">
        <v>110</v>
      </c>
      <c r="AZ44" s="331"/>
      <c r="BA44" s="331"/>
      <c r="BB44" s="332"/>
    </row>
    <row r="45" spans="1:56" ht="18" x14ac:dyDescent="0.15">
      <c r="AK45" s="37" t="s">
        <v>129</v>
      </c>
      <c r="AL45" s="327" t="s">
        <v>130</v>
      </c>
      <c r="AM45" s="328"/>
      <c r="AN45" s="328"/>
      <c r="AO45" s="328"/>
      <c r="AP45" s="328"/>
      <c r="AQ45" s="328"/>
      <c r="AR45" s="328"/>
      <c r="AS45" s="328"/>
      <c r="AT45" s="328"/>
      <c r="AU45" s="328"/>
      <c r="AV45" s="328"/>
      <c r="AW45" s="328"/>
      <c r="AX45" s="329"/>
      <c r="AY45" s="330">
        <v>20</v>
      </c>
      <c r="AZ45" s="331"/>
      <c r="BA45" s="331"/>
      <c r="BB45" s="332"/>
    </row>
    <row r="46" spans="1:56" x14ac:dyDescent="0.15">
      <c r="AL46" s="333"/>
      <c r="AM46" s="333"/>
      <c r="AN46" s="333"/>
      <c r="AO46" s="333"/>
      <c r="AP46" s="333"/>
      <c r="AQ46" s="333"/>
      <c r="AR46" s="39"/>
    </row>
    <row r="48" spans="1:56" x14ac:dyDescent="0.15">
      <c r="AL48" s="333"/>
      <c r="AM48" s="333"/>
      <c r="AN48" s="333"/>
      <c r="AO48" s="333"/>
      <c r="AP48" s="333"/>
      <c r="AQ48" s="333"/>
      <c r="AR48" s="39"/>
    </row>
    <row r="49" spans="38:54" x14ac:dyDescent="0.15">
      <c r="AL49" s="39"/>
      <c r="AM49" s="40"/>
      <c r="AN49" s="40"/>
      <c r="AO49" s="40"/>
      <c r="AP49" s="39"/>
      <c r="AQ49" s="39"/>
      <c r="AR49" s="39"/>
      <c r="AS49" s="20"/>
      <c r="AT49" s="20"/>
      <c r="AU49" s="20"/>
      <c r="AV49" s="20"/>
      <c r="AW49" s="20"/>
      <c r="AX49" s="20"/>
      <c r="AY49" s="20"/>
      <c r="AZ49" s="20"/>
      <c r="BA49" s="20"/>
      <c r="BB49" s="20"/>
    </row>
    <row r="50" spans="38:54" x14ac:dyDescent="0.15">
      <c r="AL50" s="39"/>
      <c r="AM50" s="40"/>
      <c r="AN50" s="40"/>
      <c r="AO50" s="40"/>
      <c r="AP50" s="39"/>
      <c r="AQ50" s="39"/>
      <c r="AR50" s="39"/>
    </row>
  </sheetData>
  <mergeCells count="253">
    <mergeCell ref="A1:BB2"/>
    <mergeCell ref="A3:AQ4"/>
    <mergeCell ref="AR3:AS3"/>
    <mergeCell ref="AT4:BB4"/>
    <mergeCell ref="A5:D7"/>
    <mergeCell ref="E5:I7"/>
    <mergeCell ref="J5:M5"/>
    <mergeCell ref="N5:Q7"/>
    <mergeCell ref="R5:U7"/>
    <mergeCell ref="V5:X5"/>
    <mergeCell ref="AQ5:AT7"/>
    <mergeCell ref="AU5:AX7"/>
    <mergeCell ref="AY5:BB7"/>
    <mergeCell ref="J6:M7"/>
    <mergeCell ref="V6:AA6"/>
    <mergeCell ref="AB6:AD7"/>
    <mergeCell ref="AE6:AG7"/>
    <mergeCell ref="AH6:AJ7"/>
    <mergeCell ref="V7:X7"/>
    <mergeCell ref="Y5:AA5"/>
    <mergeCell ref="AB5:AD5"/>
    <mergeCell ref="AE5:AG5"/>
    <mergeCell ref="AH5:AJ5"/>
    <mergeCell ref="AK5:AP7"/>
    <mergeCell ref="Y7:AA7"/>
    <mergeCell ref="AQ10:AT10"/>
    <mergeCell ref="AU10:AX10"/>
    <mergeCell ref="AY10:BB10"/>
    <mergeCell ref="E11:I11"/>
    <mergeCell ref="N11:Q11"/>
    <mergeCell ref="R11:U11"/>
    <mergeCell ref="AQ11:AT11"/>
    <mergeCell ref="AU11:AX11"/>
    <mergeCell ref="AY11:BB11"/>
    <mergeCell ref="AQ8:AT8"/>
    <mergeCell ref="AU8:AX8"/>
    <mergeCell ref="AY8:BB8"/>
    <mergeCell ref="E9:I9"/>
    <mergeCell ref="N9:Q9"/>
    <mergeCell ref="R9:U9"/>
    <mergeCell ref="AQ9:AT9"/>
    <mergeCell ref="AU9:AX9"/>
    <mergeCell ref="AY9:BB9"/>
    <mergeCell ref="Y8:AA12"/>
    <mergeCell ref="AB8:AD12"/>
    <mergeCell ref="AE8:AG12"/>
    <mergeCell ref="AH8:AJ12"/>
    <mergeCell ref="AK8:AP12"/>
    <mergeCell ref="N12:Q12"/>
    <mergeCell ref="R12:U12"/>
    <mergeCell ref="AQ12:AT12"/>
    <mergeCell ref="AU12:AX12"/>
    <mergeCell ref="AY12:BB12"/>
    <mergeCell ref="A13:D17"/>
    <mergeCell ref="E13:I13"/>
    <mergeCell ref="J13:M17"/>
    <mergeCell ref="N13:Q13"/>
    <mergeCell ref="R13:U13"/>
    <mergeCell ref="A8:D12"/>
    <mergeCell ref="E8:I8"/>
    <mergeCell ref="J8:M12"/>
    <mergeCell ref="N8:Q8"/>
    <mergeCell ref="R8:U8"/>
    <mergeCell ref="V8:X12"/>
    <mergeCell ref="E10:I10"/>
    <mergeCell ref="N10:Q10"/>
    <mergeCell ref="R10:U10"/>
    <mergeCell ref="E12:I12"/>
    <mergeCell ref="AY14:BB14"/>
    <mergeCell ref="E15:I15"/>
    <mergeCell ref="N15:Q15"/>
    <mergeCell ref="R15:U15"/>
    <mergeCell ref="AQ15:AT15"/>
    <mergeCell ref="AU15:AX15"/>
    <mergeCell ref="AY15:BB15"/>
    <mergeCell ref="AQ13:AT13"/>
    <mergeCell ref="AU13:AX13"/>
    <mergeCell ref="AY13:BB13"/>
    <mergeCell ref="E14:I14"/>
    <mergeCell ref="N14:Q14"/>
    <mergeCell ref="R14:U14"/>
    <mergeCell ref="AQ14:AT14"/>
    <mergeCell ref="AU14:AX14"/>
    <mergeCell ref="V13:X17"/>
    <mergeCell ref="Y13:AA17"/>
    <mergeCell ref="AB13:AD17"/>
    <mergeCell ref="AE13:AG17"/>
    <mergeCell ref="AH13:AJ17"/>
    <mergeCell ref="AK13:AP17"/>
    <mergeCell ref="E17:I17"/>
    <mergeCell ref="N17:Q17"/>
    <mergeCell ref="R17:U17"/>
    <mergeCell ref="AQ17:AT17"/>
    <mergeCell ref="AU17:AX17"/>
    <mergeCell ref="AY17:BB17"/>
    <mergeCell ref="E16:I16"/>
    <mergeCell ref="N16:Q16"/>
    <mergeCell ref="R16:U16"/>
    <mergeCell ref="AQ16:AT16"/>
    <mergeCell ref="AU16:AX16"/>
    <mergeCell ref="AY16:BB16"/>
    <mergeCell ref="AQ20:AT20"/>
    <mergeCell ref="AU20:AX20"/>
    <mergeCell ref="AY20:BB20"/>
    <mergeCell ref="E21:I21"/>
    <mergeCell ref="N21:Q21"/>
    <mergeCell ref="R21:U21"/>
    <mergeCell ref="AQ21:AT21"/>
    <mergeCell ref="AU21:AX21"/>
    <mergeCell ref="AY21:BB21"/>
    <mergeCell ref="AQ18:AT18"/>
    <mergeCell ref="AU18:AX18"/>
    <mergeCell ref="AY18:BB18"/>
    <mergeCell ref="E19:I19"/>
    <mergeCell ref="N19:Q19"/>
    <mergeCell ref="R19:U19"/>
    <mergeCell ref="AQ19:AT19"/>
    <mergeCell ref="AU19:AX19"/>
    <mergeCell ref="AY19:BB19"/>
    <mergeCell ref="Y18:AA22"/>
    <mergeCell ref="AB18:AD22"/>
    <mergeCell ref="AE18:AG22"/>
    <mergeCell ref="AH18:AJ22"/>
    <mergeCell ref="AK18:AP22"/>
    <mergeCell ref="N22:Q22"/>
    <mergeCell ref="R22:U22"/>
    <mergeCell ref="AQ22:AT22"/>
    <mergeCell ref="AU22:AX22"/>
    <mergeCell ref="AY22:BB22"/>
    <mergeCell ref="V18:X22"/>
    <mergeCell ref="A23:D27"/>
    <mergeCell ref="E23:I23"/>
    <mergeCell ref="J23:M27"/>
    <mergeCell ref="N23:Q23"/>
    <mergeCell ref="R23:U23"/>
    <mergeCell ref="A18:D22"/>
    <mergeCell ref="E18:I18"/>
    <mergeCell ref="J18:M22"/>
    <mergeCell ref="N18:Q18"/>
    <mergeCell ref="R18:U18"/>
    <mergeCell ref="E20:I20"/>
    <mergeCell ref="N20:Q20"/>
    <mergeCell ref="R20:U20"/>
    <mergeCell ref="E22:I22"/>
    <mergeCell ref="E25:I25"/>
    <mergeCell ref="N25:Q25"/>
    <mergeCell ref="R25:U25"/>
    <mergeCell ref="AQ23:AT23"/>
    <mergeCell ref="AU23:AX23"/>
    <mergeCell ref="AY23:BB23"/>
    <mergeCell ref="E24:I24"/>
    <mergeCell ref="N24:Q24"/>
    <mergeCell ref="R24:U24"/>
    <mergeCell ref="AQ24:AT24"/>
    <mergeCell ref="AU24:AX24"/>
    <mergeCell ref="V23:X27"/>
    <mergeCell ref="Y23:AA27"/>
    <mergeCell ref="AB23:AD27"/>
    <mergeCell ref="AE23:AG27"/>
    <mergeCell ref="AH23:AJ27"/>
    <mergeCell ref="AK23:AP27"/>
    <mergeCell ref="E27:I27"/>
    <mergeCell ref="N27:Q27"/>
    <mergeCell ref="R27:U27"/>
    <mergeCell ref="E26:I26"/>
    <mergeCell ref="N26:Q26"/>
    <mergeCell ref="R26:U26"/>
    <mergeCell ref="AQ26:AT26"/>
    <mergeCell ref="AU26:AX26"/>
    <mergeCell ref="AY26:BB26"/>
    <mergeCell ref="AY24:BB24"/>
    <mergeCell ref="AQ25:AT25"/>
    <mergeCell ref="AU25:AX25"/>
    <mergeCell ref="AY25:BB25"/>
    <mergeCell ref="E31:I31"/>
    <mergeCell ref="N31:Q31"/>
    <mergeCell ref="R31:U31"/>
    <mergeCell ref="AQ31:AT31"/>
    <mergeCell ref="AU31:AX31"/>
    <mergeCell ref="AY31:BB31"/>
    <mergeCell ref="AQ27:AT27"/>
    <mergeCell ref="AU27:AX27"/>
    <mergeCell ref="AY27:BB27"/>
    <mergeCell ref="AB28:AD32"/>
    <mergeCell ref="AE28:AG32"/>
    <mergeCell ref="AH28:AJ32"/>
    <mergeCell ref="AK28:AP32"/>
    <mergeCell ref="N32:Q32"/>
    <mergeCell ref="R32:U32"/>
    <mergeCell ref="AQ32:AT32"/>
    <mergeCell ref="AU32:AX32"/>
    <mergeCell ref="AY32:BB32"/>
    <mergeCell ref="AQ30:AT30"/>
    <mergeCell ref="AU30:AX30"/>
    <mergeCell ref="AY30:BB30"/>
    <mergeCell ref="A34:E34"/>
    <mergeCell ref="F34:AJ34"/>
    <mergeCell ref="AL34:AX34"/>
    <mergeCell ref="AY34:BB34"/>
    <mergeCell ref="A28:D32"/>
    <mergeCell ref="E28:I28"/>
    <mergeCell ref="J28:M32"/>
    <mergeCell ref="N28:Q28"/>
    <mergeCell ref="R28:U28"/>
    <mergeCell ref="V28:X32"/>
    <mergeCell ref="E30:I30"/>
    <mergeCell ref="N30:Q30"/>
    <mergeCell ref="R30:U30"/>
    <mergeCell ref="E32:I32"/>
    <mergeCell ref="AQ28:AT28"/>
    <mergeCell ref="AU28:AX28"/>
    <mergeCell ref="AY28:BB28"/>
    <mergeCell ref="E29:I29"/>
    <mergeCell ref="N29:Q29"/>
    <mergeCell ref="R29:U29"/>
    <mergeCell ref="AQ29:AT29"/>
    <mergeCell ref="AU29:AX29"/>
    <mergeCell ref="AY29:BB29"/>
    <mergeCell ref="Y28:AA32"/>
    <mergeCell ref="A35:E36"/>
    <mergeCell ref="F35:AJ36"/>
    <mergeCell ref="AL35:AX35"/>
    <mergeCell ref="AY35:BB35"/>
    <mergeCell ref="AK36:AK39"/>
    <mergeCell ref="AL36:AP39"/>
    <mergeCell ref="AQ36:AX36"/>
    <mergeCell ref="AY36:BB36"/>
    <mergeCell ref="A37:E38"/>
    <mergeCell ref="F37:AJ38"/>
    <mergeCell ref="AQ37:AX37"/>
    <mergeCell ref="AY37:BB37"/>
    <mergeCell ref="AQ38:AX38"/>
    <mergeCell ref="AY38:BB38"/>
    <mergeCell ref="A39:E41"/>
    <mergeCell ref="F39:AJ41"/>
    <mergeCell ref="AQ39:AX39"/>
    <mergeCell ref="AY39:BB39"/>
    <mergeCell ref="AL40:AX40"/>
    <mergeCell ref="AY40:BB40"/>
    <mergeCell ref="AL44:AX44"/>
    <mergeCell ref="AY44:BB44"/>
    <mergeCell ref="AL45:AX45"/>
    <mergeCell ref="AY45:BB45"/>
    <mergeCell ref="AL46:AQ46"/>
    <mergeCell ref="AL48:AQ48"/>
    <mergeCell ref="AL41:AX41"/>
    <mergeCell ref="AY41:BB41"/>
    <mergeCell ref="A42:E43"/>
    <mergeCell ref="F42:AJ43"/>
    <mergeCell ref="AL42:AX42"/>
    <mergeCell ref="AY42:BB42"/>
    <mergeCell ref="AL43:AX43"/>
    <mergeCell ref="AY43:BB43"/>
  </mergeCells>
  <phoneticPr fontId="2"/>
  <printOptions horizontalCentered="1"/>
  <pageMargins left="0" right="0" top="0.15748031496062992" bottom="0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824A-A83A-4127-9A37-0B52EAF3823A}">
  <dimension ref="A1:BG50"/>
  <sheetViews>
    <sheetView view="pageBreakPreview" topLeftCell="F27" zoomScaleNormal="100" zoomScaleSheetLayoutView="100" workbookViewId="0">
      <selection activeCell="BB44" sqref="BB44:BE44"/>
    </sheetView>
  </sheetViews>
  <sheetFormatPr defaultColWidth="9" defaultRowHeight="16.5" x14ac:dyDescent="0.15"/>
  <cols>
    <col min="1" max="13" width="2.875" style="17" customWidth="1"/>
    <col min="14" max="57" width="4.125" style="17" customWidth="1"/>
    <col min="58" max="132" width="3.5" style="17" customWidth="1"/>
    <col min="133" max="16384" width="9" style="17"/>
  </cols>
  <sheetData>
    <row r="1" spans="1:58" ht="12" customHeight="1" x14ac:dyDescent="0.15">
      <c r="A1" s="445" t="s">
        <v>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445"/>
      <c r="AU1" s="445"/>
      <c r="AV1" s="445"/>
      <c r="AW1" s="445"/>
      <c r="AX1" s="445"/>
      <c r="AY1" s="445"/>
      <c r="AZ1" s="445"/>
      <c r="BA1" s="445"/>
      <c r="BB1" s="445"/>
      <c r="BC1" s="445"/>
      <c r="BD1" s="445"/>
      <c r="BE1" s="445"/>
      <c r="BF1" s="16"/>
    </row>
    <row r="2" spans="1:58" ht="12" customHeight="1" x14ac:dyDescent="0.1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445"/>
      <c r="AX2" s="445"/>
      <c r="AY2" s="445"/>
      <c r="AZ2" s="445"/>
      <c r="BA2" s="445"/>
      <c r="BB2" s="445"/>
      <c r="BC2" s="445"/>
      <c r="BD2" s="445"/>
      <c r="BE2" s="445"/>
      <c r="BF2" s="16"/>
    </row>
    <row r="3" spans="1:58" ht="12" customHeight="1" x14ac:dyDescent="0.15">
      <c r="A3" s="446" t="s">
        <v>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6"/>
      <c r="AS3" s="446"/>
      <c r="AT3" s="446"/>
      <c r="AU3" s="364"/>
      <c r="AV3" s="364"/>
      <c r="AW3" s="18"/>
      <c r="AX3" s="18"/>
      <c r="AY3" s="18"/>
      <c r="AZ3" s="18"/>
      <c r="BA3" s="18"/>
      <c r="BB3" s="18"/>
      <c r="BC3" s="18"/>
      <c r="BD3" s="18"/>
      <c r="BE3" s="18"/>
    </row>
    <row r="4" spans="1:58" ht="16.5" customHeight="1" x14ac:dyDescent="0.15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2"/>
      <c r="AV4" s="18"/>
      <c r="AW4" s="448" t="s">
        <v>136</v>
      </c>
      <c r="AX4" s="448"/>
      <c r="AY4" s="448"/>
      <c r="AZ4" s="448"/>
      <c r="BA4" s="448"/>
      <c r="BB4" s="448"/>
      <c r="BC4" s="448"/>
      <c r="BD4" s="448"/>
      <c r="BE4" s="448"/>
    </row>
    <row r="5" spans="1:58" ht="24.95" customHeight="1" x14ac:dyDescent="0.15">
      <c r="A5" s="378" t="s">
        <v>0</v>
      </c>
      <c r="B5" s="378"/>
      <c r="C5" s="378"/>
      <c r="D5" s="378"/>
      <c r="E5" s="378" t="s">
        <v>25</v>
      </c>
      <c r="F5" s="378"/>
      <c r="G5" s="378"/>
      <c r="H5" s="378"/>
      <c r="I5" s="378"/>
      <c r="J5" s="451" t="s">
        <v>19</v>
      </c>
      <c r="K5" s="379"/>
      <c r="L5" s="379"/>
      <c r="M5" s="380"/>
      <c r="N5" s="378" t="s">
        <v>121</v>
      </c>
      <c r="O5" s="378"/>
      <c r="P5" s="378"/>
      <c r="Q5" s="378"/>
      <c r="R5" s="378" t="s">
        <v>3</v>
      </c>
      <c r="S5" s="378"/>
      <c r="T5" s="378"/>
      <c r="U5" s="378"/>
      <c r="V5" s="378" t="s">
        <v>20</v>
      </c>
      <c r="W5" s="378"/>
      <c r="X5" s="378"/>
      <c r="Y5" s="378" t="s">
        <v>21</v>
      </c>
      <c r="Z5" s="378"/>
      <c r="AA5" s="378"/>
      <c r="AB5" s="378" t="s">
        <v>22</v>
      </c>
      <c r="AC5" s="378"/>
      <c r="AD5" s="378"/>
      <c r="AE5" s="459" t="s">
        <v>36</v>
      </c>
      <c r="AF5" s="460"/>
      <c r="AG5" s="461"/>
      <c r="AH5" s="459" t="s">
        <v>37</v>
      </c>
      <c r="AI5" s="460"/>
      <c r="AJ5" s="461"/>
      <c r="AK5" s="452" t="s">
        <v>132</v>
      </c>
      <c r="AL5" s="453"/>
      <c r="AM5" s="453"/>
      <c r="AN5" s="452" t="s">
        <v>133</v>
      </c>
      <c r="AO5" s="453"/>
      <c r="AP5" s="454"/>
      <c r="AQ5" s="452" t="s">
        <v>134</v>
      </c>
      <c r="AR5" s="453"/>
      <c r="AS5" s="454"/>
      <c r="AT5" s="452" t="s">
        <v>73</v>
      </c>
      <c r="AU5" s="453"/>
      <c r="AV5" s="453"/>
      <c r="AW5" s="454"/>
      <c r="AX5" s="452" t="s">
        <v>74</v>
      </c>
      <c r="AY5" s="453"/>
      <c r="AZ5" s="453"/>
      <c r="BA5" s="453"/>
      <c r="BB5" s="452" t="s">
        <v>75</v>
      </c>
      <c r="BC5" s="453"/>
      <c r="BD5" s="453"/>
      <c r="BE5" s="454"/>
    </row>
    <row r="6" spans="1:58" ht="30" customHeight="1" x14ac:dyDescent="0.35">
      <c r="A6" s="449"/>
      <c r="B6" s="449"/>
      <c r="C6" s="449"/>
      <c r="D6" s="449"/>
      <c r="E6" s="449"/>
      <c r="F6" s="449"/>
      <c r="G6" s="449"/>
      <c r="H6" s="449"/>
      <c r="I6" s="449"/>
      <c r="J6" s="459" t="s">
        <v>7</v>
      </c>
      <c r="K6" s="460"/>
      <c r="L6" s="460"/>
      <c r="M6" s="461"/>
      <c r="N6" s="449"/>
      <c r="O6" s="449"/>
      <c r="P6" s="449"/>
      <c r="Q6" s="449"/>
      <c r="R6" s="449"/>
      <c r="S6" s="449"/>
      <c r="T6" s="449"/>
      <c r="U6" s="449"/>
      <c r="V6" s="465" t="s">
        <v>97</v>
      </c>
      <c r="W6" s="466"/>
      <c r="X6" s="466"/>
      <c r="Y6" s="466"/>
      <c r="Z6" s="466"/>
      <c r="AA6" s="467"/>
      <c r="AB6" s="452" t="s">
        <v>50</v>
      </c>
      <c r="AC6" s="453"/>
      <c r="AD6" s="454"/>
      <c r="AE6" s="452" t="s">
        <v>123</v>
      </c>
      <c r="AF6" s="453"/>
      <c r="AG6" s="454"/>
      <c r="AH6" s="468" t="s">
        <v>122</v>
      </c>
      <c r="AI6" s="469"/>
      <c r="AJ6" s="470"/>
      <c r="AK6" s="455"/>
      <c r="AL6" s="456"/>
      <c r="AM6" s="456"/>
      <c r="AN6" s="455"/>
      <c r="AO6" s="456"/>
      <c r="AP6" s="457"/>
      <c r="AQ6" s="455"/>
      <c r="AR6" s="456"/>
      <c r="AS6" s="457"/>
      <c r="AT6" s="455"/>
      <c r="AU6" s="456"/>
      <c r="AV6" s="456"/>
      <c r="AW6" s="457"/>
      <c r="AX6" s="455"/>
      <c r="AY6" s="456"/>
      <c r="AZ6" s="456"/>
      <c r="BA6" s="456"/>
      <c r="BB6" s="455"/>
      <c r="BC6" s="456"/>
      <c r="BD6" s="456"/>
      <c r="BE6" s="457"/>
    </row>
    <row r="7" spans="1:58" ht="30" customHeight="1" thickBot="1" x14ac:dyDescent="0.2">
      <c r="A7" s="450"/>
      <c r="B7" s="450"/>
      <c r="C7" s="450"/>
      <c r="D7" s="450"/>
      <c r="E7" s="450"/>
      <c r="F7" s="450"/>
      <c r="G7" s="450"/>
      <c r="H7" s="450"/>
      <c r="I7" s="450"/>
      <c r="J7" s="462"/>
      <c r="K7" s="463"/>
      <c r="L7" s="463"/>
      <c r="M7" s="464"/>
      <c r="N7" s="450"/>
      <c r="O7" s="450"/>
      <c r="P7" s="450"/>
      <c r="Q7" s="450"/>
      <c r="R7" s="450"/>
      <c r="S7" s="450"/>
      <c r="T7" s="450"/>
      <c r="U7" s="450"/>
      <c r="V7" s="458" t="s">
        <v>98</v>
      </c>
      <c r="W7" s="440"/>
      <c r="X7" s="440"/>
      <c r="Y7" s="440" t="s">
        <v>99</v>
      </c>
      <c r="Z7" s="440"/>
      <c r="AA7" s="441"/>
      <c r="AB7" s="458"/>
      <c r="AC7" s="440"/>
      <c r="AD7" s="441"/>
      <c r="AE7" s="458"/>
      <c r="AF7" s="440"/>
      <c r="AG7" s="441"/>
      <c r="AH7" s="471"/>
      <c r="AI7" s="472"/>
      <c r="AJ7" s="473"/>
      <c r="AK7" s="458"/>
      <c r="AL7" s="440"/>
      <c r="AM7" s="440"/>
      <c r="AN7" s="458"/>
      <c r="AO7" s="440"/>
      <c r="AP7" s="441"/>
      <c r="AQ7" s="458"/>
      <c r="AR7" s="440"/>
      <c r="AS7" s="441"/>
      <c r="AT7" s="458"/>
      <c r="AU7" s="440"/>
      <c r="AV7" s="440"/>
      <c r="AW7" s="441"/>
      <c r="AX7" s="455"/>
      <c r="AY7" s="456"/>
      <c r="AZ7" s="456"/>
      <c r="BA7" s="456"/>
      <c r="BB7" s="455"/>
      <c r="BC7" s="456"/>
      <c r="BD7" s="456"/>
      <c r="BE7" s="457"/>
    </row>
    <row r="8" spans="1:58" ht="20.85" customHeight="1" thickTop="1" x14ac:dyDescent="0.15">
      <c r="A8" s="384" t="s">
        <v>62</v>
      </c>
      <c r="B8" s="385"/>
      <c r="C8" s="385"/>
      <c r="D8" s="386"/>
      <c r="E8" s="439" t="s">
        <v>14</v>
      </c>
      <c r="F8" s="439"/>
      <c r="G8" s="439"/>
      <c r="H8" s="439"/>
      <c r="I8" s="439"/>
      <c r="J8" s="384">
        <v>682</v>
      </c>
      <c r="K8" s="385"/>
      <c r="L8" s="385"/>
      <c r="M8" s="386"/>
      <c r="N8" s="438">
        <v>300</v>
      </c>
      <c r="O8" s="438"/>
      <c r="P8" s="438"/>
      <c r="Q8" s="438"/>
      <c r="R8" s="389">
        <v>820</v>
      </c>
      <c r="S8" s="389"/>
      <c r="T8" s="389"/>
      <c r="U8" s="389"/>
      <c r="V8" s="384">
        <v>12</v>
      </c>
      <c r="W8" s="385"/>
      <c r="X8" s="386"/>
      <c r="Y8" s="384">
        <v>23</v>
      </c>
      <c r="Z8" s="385"/>
      <c r="AA8" s="386"/>
      <c r="AB8" s="384">
        <v>46</v>
      </c>
      <c r="AC8" s="385"/>
      <c r="AD8" s="386"/>
      <c r="AE8" s="384">
        <v>11</v>
      </c>
      <c r="AF8" s="385"/>
      <c r="AG8" s="386"/>
      <c r="AH8" s="384">
        <v>18</v>
      </c>
      <c r="AI8" s="385"/>
      <c r="AJ8" s="386"/>
      <c r="AK8" s="415" t="s">
        <v>102</v>
      </c>
      <c r="AL8" s="416"/>
      <c r="AM8" s="416"/>
      <c r="AN8" s="415" t="s">
        <v>113</v>
      </c>
      <c r="AO8" s="416"/>
      <c r="AP8" s="474"/>
      <c r="AQ8" s="416" t="s">
        <v>131</v>
      </c>
      <c r="AR8" s="416"/>
      <c r="AS8" s="416"/>
      <c r="AT8" s="442">
        <f>(J8)+(SUM(V8:AJ12))+ROUND((J8+SUM(V8:AJ12))*0.083,0)+ROUND((J8+SUM(V8:AJ12))*0.027,0)+ROUND((J8+SUM(V8:AJ12))*0.016,0)+SUM(N8:U8)</f>
        <v>2012</v>
      </c>
      <c r="AU8" s="443"/>
      <c r="AV8" s="443"/>
      <c r="AW8" s="444"/>
      <c r="AX8" s="400">
        <f>(J8*2)+(SUM(V8:AJ12)*2)+ROUND((J8+SUM(V8:AJ12))*2*0.083,0)+ROUND((J8+SUM(V8:AJ12))*2*0.027,0)+ROUND((J8+SUM(V8:AJ12))*2*0.016,0)+SUM(N8:U8)</f>
        <v>2903</v>
      </c>
      <c r="AY8" s="401"/>
      <c r="AZ8" s="401"/>
      <c r="BA8" s="401"/>
      <c r="BB8" s="400">
        <f>(J8*3)+(SUM(V8:AJ12)*3)+ROUND((J8+SUM(V8:AJ12))*3*0.083,0)+ROUND((J8+SUM(V8:AJ12))*3*0.027,0)+ROUND((J8+SUM(V8:AJ12))*3*0.016,0)+SUM(N8:U8)</f>
        <v>3795</v>
      </c>
      <c r="BC8" s="401"/>
      <c r="BD8" s="401"/>
      <c r="BE8" s="402"/>
    </row>
    <row r="9" spans="1:58" ht="20.85" customHeight="1" x14ac:dyDescent="0.15">
      <c r="A9" s="363"/>
      <c r="B9" s="364"/>
      <c r="C9" s="364"/>
      <c r="D9" s="365"/>
      <c r="E9" s="390" t="s">
        <v>15</v>
      </c>
      <c r="F9" s="361"/>
      <c r="G9" s="361"/>
      <c r="H9" s="361"/>
      <c r="I9" s="362"/>
      <c r="J9" s="363"/>
      <c r="K9" s="364"/>
      <c r="L9" s="364"/>
      <c r="M9" s="365"/>
      <c r="N9" s="347">
        <v>390</v>
      </c>
      <c r="O9" s="348"/>
      <c r="P9" s="348"/>
      <c r="Q9" s="349"/>
      <c r="R9" s="391">
        <v>820</v>
      </c>
      <c r="S9" s="392"/>
      <c r="T9" s="392"/>
      <c r="U9" s="393"/>
      <c r="V9" s="363"/>
      <c r="W9" s="364"/>
      <c r="X9" s="365"/>
      <c r="Y9" s="363"/>
      <c r="Z9" s="364"/>
      <c r="AA9" s="365"/>
      <c r="AB9" s="363"/>
      <c r="AC9" s="364"/>
      <c r="AD9" s="365"/>
      <c r="AE9" s="363"/>
      <c r="AF9" s="364"/>
      <c r="AG9" s="365"/>
      <c r="AH9" s="363"/>
      <c r="AI9" s="364"/>
      <c r="AJ9" s="365"/>
      <c r="AK9" s="417"/>
      <c r="AL9" s="418"/>
      <c r="AM9" s="418"/>
      <c r="AN9" s="417"/>
      <c r="AO9" s="418"/>
      <c r="AP9" s="475"/>
      <c r="AQ9" s="418"/>
      <c r="AR9" s="418"/>
      <c r="AS9" s="418"/>
      <c r="AT9" s="403">
        <f>(J8)+(SUM(V8:AJ12))+ROUND((J8+SUM(V8:AJ12))*0.083,0)+ROUND((J8+SUM(V8:AJ12))*0.027,0)+ROUND((J8+SUM(V8:AJ12))*0.016,0)+SUM(N9:U9)</f>
        <v>2102</v>
      </c>
      <c r="AU9" s="404"/>
      <c r="AV9" s="404"/>
      <c r="AW9" s="405"/>
      <c r="AX9" s="406">
        <f>(J8*2)+(SUM(V8:AJ12)*2)+ROUND((J8+SUM(V8:AJ12))*2*0.083,0)+ROUND((J8+SUM(V8:AJ12))*2*0.027,0)+ROUND((J8+SUM(V8:AJ12))*2*0.016,0)+SUM(N9:U9)</f>
        <v>2993</v>
      </c>
      <c r="AY9" s="407"/>
      <c r="AZ9" s="407"/>
      <c r="BA9" s="407"/>
      <c r="BB9" s="406">
        <f>(J8*3)+(SUM(V8:AJ12)*3)+ROUND((J8+SUM(V8:AJ12))*3*0.083,0)+ROUND((J8+SUM(V8:AJ12))*3*0.027,0)+ROUND((J8+SUM(V8:AJ12))*3*0.016,0)+SUM(N9:U9)</f>
        <v>3885</v>
      </c>
      <c r="BC9" s="407"/>
      <c r="BD9" s="407"/>
      <c r="BE9" s="408"/>
    </row>
    <row r="10" spans="1:58" ht="20.85" customHeight="1" x14ac:dyDescent="0.15">
      <c r="A10" s="363"/>
      <c r="B10" s="364"/>
      <c r="C10" s="364"/>
      <c r="D10" s="365"/>
      <c r="E10" s="390" t="s">
        <v>117</v>
      </c>
      <c r="F10" s="361"/>
      <c r="G10" s="361"/>
      <c r="H10" s="361"/>
      <c r="I10" s="362"/>
      <c r="J10" s="363"/>
      <c r="K10" s="364"/>
      <c r="L10" s="364"/>
      <c r="M10" s="365"/>
      <c r="N10" s="347">
        <v>650</v>
      </c>
      <c r="O10" s="348"/>
      <c r="P10" s="348"/>
      <c r="Q10" s="349"/>
      <c r="R10" s="391">
        <v>1310</v>
      </c>
      <c r="S10" s="392"/>
      <c r="T10" s="392"/>
      <c r="U10" s="393"/>
      <c r="V10" s="363"/>
      <c r="W10" s="364"/>
      <c r="X10" s="365"/>
      <c r="Y10" s="363"/>
      <c r="Z10" s="364"/>
      <c r="AA10" s="365"/>
      <c r="AB10" s="363"/>
      <c r="AC10" s="364"/>
      <c r="AD10" s="365"/>
      <c r="AE10" s="363"/>
      <c r="AF10" s="364"/>
      <c r="AG10" s="365"/>
      <c r="AH10" s="363"/>
      <c r="AI10" s="364"/>
      <c r="AJ10" s="365"/>
      <c r="AK10" s="417"/>
      <c r="AL10" s="418"/>
      <c r="AM10" s="418"/>
      <c r="AN10" s="417"/>
      <c r="AO10" s="418"/>
      <c r="AP10" s="475"/>
      <c r="AQ10" s="418"/>
      <c r="AR10" s="418"/>
      <c r="AS10" s="418"/>
      <c r="AT10" s="403">
        <f>(J8)+(SUM(V8:AJ12))+ROUND((J8+SUM(V8:AJ12))*0.083,0)+ROUND((J8+SUM(V8:AJ12))*0.027,0)+ROUND((J8+SUM(V8:AJ12))*0.016,0)+SUM(N10:U10)</f>
        <v>2852</v>
      </c>
      <c r="AU10" s="404"/>
      <c r="AV10" s="404"/>
      <c r="AW10" s="405"/>
      <c r="AX10" s="406">
        <f>(J8*2)+(SUM(V8:AJ12)*2)+ROUND((J8+SUM(V8:AJ12))*2*0.083,0)+ROUND((J8+SUM(V8:AJ12))*2*0.027,0)+ROUND((J8+SUM(V8:AJ12))*2*0.016,0)+SUM(N10:U10)</f>
        <v>3743</v>
      </c>
      <c r="AY10" s="407"/>
      <c r="AZ10" s="407"/>
      <c r="BA10" s="408"/>
      <c r="BB10" s="406">
        <f>(J8*3)+(SUM(V8:AJ12)*3)+ROUND((J8+SUM(V8:AJ12))*3*0.083,0)+ROUND((J8+SUM(V8:AJ12))*3*0.027,0)+ROUND((J8+SUM(V8:AJ12))*3*0.016,0)+SUM(N10:U10)</f>
        <v>4635</v>
      </c>
      <c r="BC10" s="407"/>
      <c r="BD10" s="407"/>
      <c r="BE10" s="408"/>
    </row>
    <row r="11" spans="1:58" ht="20.85" customHeight="1" x14ac:dyDescent="0.15">
      <c r="A11" s="363"/>
      <c r="B11" s="364"/>
      <c r="C11" s="364"/>
      <c r="D11" s="365"/>
      <c r="E11" s="390" t="s">
        <v>118</v>
      </c>
      <c r="F11" s="361"/>
      <c r="G11" s="361"/>
      <c r="H11" s="361"/>
      <c r="I11" s="362"/>
      <c r="J11" s="363"/>
      <c r="K11" s="364"/>
      <c r="L11" s="364"/>
      <c r="M11" s="365"/>
      <c r="N11" s="391">
        <v>1360</v>
      </c>
      <c r="O11" s="392"/>
      <c r="P11" s="392"/>
      <c r="Q11" s="393"/>
      <c r="R11" s="391">
        <v>1310</v>
      </c>
      <c r="S11" s="392"/>
      <c r="T11" s="392"/>
      <c r="U11" s="393"/>
      <c r="V11" s="363"/>
      <c r="W11" s="364"/>
      <c r="X11" s="365"/>
      <c r="Y11" s="363"/>
      <c r="Z11" s="364"/>
      <c r="AA11" s="365"/>
      <c r="AB11" s="363"/>
      <c r="AC11" s="364"/>
      <c r="AD11" s="365"/>
      <c r="AE11" s="363"/>
      <c r="AF11" s="364"/>
      <c r="AG11" s="365"/>
      <c r="AH11" s="363"/>
      <c r="AI11" s="364"/>
      <c r="AJ11" s="365"/>
      <c r="AK11" s="417"/>
      <c r="AL11" s="418"/>
      <c r="AM11" s="418"/>
      <c r="AN11" s="417"/>
      <c r="AO11" s="418"/>
      <c r="AP11" s="475"/>
      <c r="AQ11" s="418"/>
      <c r="AR11" s="418"/>
      <c r="AS11" s="418"/>
      <c r="AT11" s="403">
        <f>(J8)+(SUM(V8:AJ12))+ROUND((J8+SUM(V8:AJ12))*0.083,0)+ROUND((J8+SUM(V8:AJ12))*0.027,0)+ROUND((J8+SUM(V8:AJ12))*0.016,0)+SUM(N11:U11)</f>
        <v>3562</v>
      </c>
      <c r="AU11" s="404"/>
      <c r="AV11" s="404"/>
      <c r="AW11" s="405"/>
      <c r="AX11" s="406">
        <f>(J8*2)+(SUM(V8:AJ12)*2)+ROUND((J8+SUM(V8:AJ12))*2*0.083,0)+ROUND((J8+SUM(V8:AJ12))*2*0.027,0)+ROUND((J8+SUM(V8:AJ12))*2*0.016,0)+SUM(N11:U11)</f>
        <v>4453</v>
      </c>
      <c r="AY11" s="407"/>
      <c r="AZ11" s="407"/>
      <c r="BA11" s="408"/>
      <c r="BB11" s="406">
        <f>(J8*3)+(SUM(V8:AJ12)*3)+ROUND((J8+SUM(V8:AJ12))*3*0.083,0)+ROUND((J8+SUM(V8:AJ12))*3*0.027,0)+ROUND((J8+SUM(V8:AJ12))*3*0.016,0)+SUM(N11:U11)</f>
        <v>5345</v>
      </c>
      <c r="BC11" s="407"/>
      <c r="BD11" s="407"/>
      <c r="BE11" s="408"/>
    </row>
    <row r="12" spans="1:58" ht="20.85" customHeight="1" thickBot="1" x14ac:dyDescent="0.2">
      <c r="A12" s="430"/>
      <c r="B12" s="431"/>
      <c r="C12" s="431"/>
      <c r="D12" s="432"/>
      <c r="E12" s="394" t="s">
        <v>17</v>
      </c>
      <c r="F12" s="395"/>
      <c r="G12" s="395"/>
      <c r="H12" s="395"/>
      <c r="I12" s="396"/>
      <c r="J12" s="430"/>
      <c r="K12" s="431"/>
      <c r="L12" s="431"/>
      <c r="M12" s="432"/>
      <c r="N12" s="435">
        <v>1445</v>
      </c>
      <c r="O12" s="436"/>
      <c r="P12" s="436"/>
      <c r="Q12" s="437"/>
      <c r="R12" s="435">
        <v>2006</v>
      </c>
      <c r="S12" s="436"/>
      <c r="T12" s="436"/>
      <c r="U12" s="437"/>
      <c r="V12" s="430"/>
      <c r="W12" s="431"/>
      <c r="X12" s="432"/>
      <c r="Y12" s="430"/>
      <c r="Z12" s="431"/>
      <c r="AA12" s="432"/>
      <c r="AB12" s="430"/>
      <c r="AC12" s="431"/>
      <c r="AD12" s="432"/>
      <c r="AE12" s="430"/>
      <c r="AF12" s="431"/>
      <c r="AG12" s="432"/>
      <c r="AH12" s="430"/>
      <c r="AI12" s="431"/>
      <c r="AJ12" s="432"/>
      <c r="AK12" s="433"/>
      <c r="AL12" s="434"/>
      <c r="AM12" s="434"/>
      <c r="AN12" s="433"/>
      <c r="AO12" s="434"/>
      <c r="AP12" s="476"/>
      <c r="AQ12" s="434"/>
      <c r="AR12" s="434"/>
      <c r="AS12" s="434"/>
      <c r="AT12" s="409">
        <f>(J8)+(SUM(V8:AJ12))+ROUND((J8+SUM(V8:AJ12))*0.083,0)+ROUND((J8+SUM(V8:AJ12))*0.027,0)+ROUND((J8+SUM(V8:AJ12))*0.016,0)+SUM(N12:U12)</f>
        <v>4343</v>
      </c>
      <c r="AU12" s="410"/>
      <c r="AV12" s="410"/>
      <c r="AW12" s="411"/>
      <c r="AX12" s="412">
        <f>(J8*2)+(SUM(V8:AJ12)*2)+ROUND((J8+SUM(V8:AJ12))*2*0.083,0)+ROUND((J8+SUM(V8:AJ12))*2*0.027,0)+ROUND((J8+SUM(V8:AJ12))*2*0.016,0)+SUM(N12:U12)</f>
        <v>5234</v>
      </c>
      <c r="AY12" s="413"/>
      <c r="AZ12" s="413"/>
      <c r="BA12" s="413"/>
      <c r="BB12" s="412">
        <f>(J8*3)+(SUM(V8:AJ12)*3)+ROUND((J8+SUM(V8:AJ12))*3*0.083,0)+ROUND((J8+SUM(V8:AJ12))*3*0.027,0)+ROUND((J8+SUM(V8:AJ12))*3*0.016,0)+SUM(N12:U12)</f>
        <v>6126</v>
      </c>
      <c r="BC12" s="413"/>
      <c r="BD12" s="413"/>
      <c r="BE12" s="414"/>
    </row>
    <row r="13" spans="1:58" ht="20.85" customHeight="1" thickTop="1" x14ac:dyDescent="0.15">
      <c r="A13" s="384" t="s">
        <v>61</v>
      </c>
      <c r="B13" s="385"/>
      <c r="C13" s="385"/>
      <c r="D13" s="386"/>
      <c r="E13" s="387" t="s">
        <v>14</v>
      </c>
      <c r="F13" s="387"/>
      <c r="G13" s="387"/>
      <c r="H13" s="387"/>
      <c r="I13" s="387"/>
      <c r="J13" s="384">
        <v>753</v>
      </c>
      <c r="K13" s="385"/>
      <c r="L13" s="385"/>
      <c r="M13" s="386"/>
      <c r="N13" s="438">
        <v>300</v>
      </c>
      <c r="O13" s="438"/>
      <c r="P13" s="438"/>
      <c r="Q13" s="438"/>
      <c r="R13" s="389">
        <v>820</v>
      </c>
      <c r="S13" s="389"/>
      <c r="T13" s="389"/>
      <c r="U13" s="389"/>
      <c r="V13" s="384">
        <v>12</v>
      </c>
      <c r="W13" s="385"/>
      <c r="X13" s="386"/>
      <c r="Y13" s="384">
        <v>23</v>
      </c>
      <c r="Z13" s="385"/>
      <c r="AA13" s="386"/>
      <c r="AB13" s="384">
        <v>46</v>
      </c>
      <c r="AC13" s="385"/>
      <c r="AD13" s="386"/>
      <c r="AE13" s="384">
        <v>11</v>
      </c>
      <c r="AF13" s="385"/>
      <c r="AG13" s="386"/>
      <c r="AH13" s="384">
        <v>18</v>
      </c>
      <c r="AI13" s="385"/>
      <c r="AJ13" s="386"/>
      <c r="AK13" s="415" t="s">
        <v>102</v>
      </c>
      <c r="AL13" s="416"/>
      <c r="AM13" s="416"/>
      <c r="AN13" s="415" t="s">
        <v>113</v>
      </c>
      <c r="AO13" s="416"/>
      <c r="AP13" s="474"/>
      <c r="AQ13" s="416" t="s">
        <v>131</v>
      </c>
      <c r="AR13" s="416"/>
      <c r="AS13" s="416"/>
      <c r="AT13" s="397">
        <f>(J13)+(SUM(V13:AJ17))+ROUND((J13+SUM(V13:AJ17))*0.083,0)+ROUND((J13+SUM(V13:AJ17))*0.027,0)+ROUND((J13+SUM(V13:AJ17))*0.016,0)+SUM(N13:U13)</f>
        <v>2092</v>
      </c>
      <c r="AU13" s="398"/>
      <c r="AV13" s="398"/>
      <c r="AW13" s="399"/>
      <c r="AX13" s="400">
        <f>(J13*2)+(SUM(V13:AJ17)*2)+ROUND((J13+SUM(V13:AJ17))*2*0.083,0)+ROUND((J13+SUM(V13:AJ17))*2*0.027,0)+ROUND((J13+SUM(V13:AJ17))*2*0.016,0)+SUM(N13:U13)</f>
        <v>3064</v>
      </c>
      <c r="AY13" s="401"/>
      <c r="AZ13" s="401"/>
      <c r="BA13" s="401"/>
      <c r="BB13" s="400">
        <f>(J13*3)+(SUM(V13:AJ17)*3)+ROUND((J13+SUM(V13:AJ17))*3*0.083,0)+ROUND((J13+SUM(V13:AJ17))*3*0.027,0)+ROUND((J13+SUM(V13:AJ17))*3*0.016,0)+SUM(N13:U13)</f>
        <v>4035</v>
      </c>
      <c r="BC13" s="401"/>
      <c r="BD13" s="401"/>
      <c r="BE13" s="402"/>
    </row>
    <row r="14" spans="1:58" ht="20.85" customHeight="1" x14ac:dyDescent="0.15">
      <c r="A14" s="363"/>
      <c r="B14" s="364"/>
      <c r="C14" s="364"/>
      <c r="D14" s="365"/>
      <c r="E14" s="390" t="s">
        <v>15</v>
      </c>
      <c r="F14" s="361"/>
      <c r="G14" s="361"/>
      <c r="H14" s="361"/>
      <c r="I14" s="362"/>
      <c r="J14" s="363"/>
      <c r="K14" s="364"/>
      <c r="L14" s="364"/>
      <c r="M14" s="365"/>
      <c r="N14" s="347">
        <v>390</v>
      </c>
      <c r="O14" s="348"/>
      <c r="P14" s="348"/>
      <c r="Q14" s="349"/>
      <c r="R14" s="391">
        <v>820</v>
      </c>
      <c r="S14" s="392"/>
      <c r="T14" s="392"/>
      <c r="U14" s="393"/>
      <c r="V14" s="363"/>
      <c r="W14" s="364"/>
      <c r="X14" s="365"/>
      <c r="Y14" s="363"/>
      <c r="Z14" s="364"/>
      <c r="AA14" s="365"/>
      <c r="AB14" s="363"/>
      <c r="AC14" s="364"/>
      <c r="AD14" s="365"/>
      <c r="AE14" s="363"/>
      <c r="AF14" s="364"/>
      <c r="AG14" s="365"/>
      <c r="AH14" s="363"/>
      <c r="AI14" s="364"/>
      <c r="AJ14" s="365"/>
      <c r="AK14" s="417"/>
      <c r="AL14" s="418"/>
      <c r="AM14" s="418"/>
      <c r="AN14" s="417"/>
      <c r="AO14" s="418"/>
      <c r="AP14" s="475"/>
      <c r="AQ14" s="418"/>
      <c r="AR14" s="418"/>
      <c r="AS14" s="418"/>
      <c r="AT14" s="403">
        <f>(J13)+(SUM(V13:AJ17))+ROUND((J13+SUM(V13:AJ17))*0.083,0)+ROUND((J13+SUM(V13:AJ17))*0.027,0)+ROUND((J13+SUM(V13:AJ17))*0.016,0)+SUM(N14:U14)</f>
        <v>2182</v>
      </c>
      <c r="AU14" s="404"/>
      <c r="AV14" s="404"/>
      <c r="AW14" s="405"/>
      <c r="AX14" s="406">
        <f>(J13*2)+(SUM(V13:AJ17)*2)+ROUND((J13+SUM(V13:AJ17))*2*0.083,0)+ROUND((J13+SUM(V13:AJ17))*2*0.027,0)+ROUND((J13+SUM(V13:AJ17))*2*0.016,0)+SUM(N14:U14)</f>
        <v>3154</v>
      </c>
      <c r="AY14" s="407"/>
      <c r="AZ14" s="407"/>
      <c r="BA14" s="407"/>
      <c r="BB14" s="406">
        <f>(J13*3)+(SUM(V13:AJ17)*3)+ROUND((J13+SUM(V13:AJ17))*3*0.083,0)+ROUND((J13+SUM(V13:AJ17))*3*0.027,0)+ROUND((J13+SUM(V13:AJ17))*3*0.016,0)+SUM(N14:U14)</f>
        <v>4125</v>
      </c>
      <c r="BC14" s="407"/>
      <c r="BD14" s="407"/>
      <c r="BE14" s="408"/>
    </row>
    <row r="15" spans="1:58" ht="20.85" customHeight="1" x14ac:dyDescent="0.15">
      <c r="A15" s="363"/>
      <c r="B15" s="364"/>
      <c r="C15" s="364"/>
      <c r="D15" s="365"/>
      <c r="E15" s="390" t="s">
        <v>117</v>
      </c>
      <c r="F15" s="361"/>
      <c r="G15" s="361"/>
      <c r="H15" s="361"/>
      <c r="I15" s="362"/>
      <c r="J15" s="363"/>
      <c r="K15" s="364"/>
      <c r="L15" s="364"/>
      <c r="M15" s="365"/>
      <c r="N15" s="347">
        <v>650</v>
      </c>
      <c r="O15" s="348"/>
      <c r="P15" s="348"/>
      <c r="Q15" s="349"/>
      <c r="R15" s="391">
        <v>1310</v>
      </c>
      <c r="S15" s="392"/>
      <c r="T15" s="392"/>
      <c r="U15" s="393"/>
      <c r="V15" s="363"/>
      <c r="W15" s="364"/>
      <c r="X15" s="365"/>
      <c r="Y15" s="363"/>
      <c r="Z15" s="364"/>
      <c r="AA15" s="365"/>
      <c r="AB15" s="363"/>
      <c r="AC15" s="364"/>
      <c r="AD15" s="365"/>
      <c r="AE15" s="363"/>
      <c r="AF15" s="364"/>
      <c r="AG15" s="365"/>
      <c r="AH15" s="363"/>
      <c r="AI15" s="364"/>
      <c r="AJ15" s="365"/>
      <c r="AK15" s="417"/>
      <c r="AL15" s="418"/>
      <c r="AM15" s="418"/>
      <c r="AN15" s="417"/>
      <c r="AO15" s="418"/>
      <c r="AP15" s="475"/>
      <c r="AQ15" s="418"/>
      <c r="AR15" s="418"/>
      <c r="AS15" s="418"/>
      <c r="AT15" s="403">
        <f>(J13)+(SUM(V13:AJ17))+ROUND((J13+SUM(V13:AJ17))*0.083,0)+ROUND((J13+SUM(V13:AJ17))*0.027,0)+ROUND((J13+SUM(V13:AJ17))*0.016,0)+SUM(N15:U15)</f>
        <v>2932</v>
      </c>
      <c r="AU15" s="404"/>
      <c r="AV15" s="404"/>
      <c r="AW15" s="405"/>
      <c r="AX15" s="406">
        <f>(J13*2)+(SUM(V13:AJ17)*2)+ROUND((J13+SUM(V13:AJ17))*2*0.083,0)+ROUND((J13+SUM(V13:AJ17))*2*0.027,0)+ROUND((J13+SUM(V13:AJ17))*2*0.016,0)+SUM(N15:U15)</f>
        <v>3904</v>
      </c>
      <c r="AY15" s="407"/>
      <c r="AZ15" s="407"/>
      <c r="BA15" s="408"/>
      <c r="BB15" s="406">
        <f>(J13*3)+(SUM(V13:AJ17)*3)+ROUND((J13+SUM(V13:AJ17))*3*0.083,0)+ROUND((J13+SUM(V13:AJ17))*3*0.027,0)+ROUND((J13+SUM(V13:AJ17))*3*0.016,0)+SUM(N15:U15)</f>
        <v>4875</v>
      </c>
      <c r="BC15" s="407"/>
      <c r="BD15" s="407"/>
      <c r="BE15" s="408"/>
    </row>
    <row r="16" spans="1:58" ht="20.85" customHeight="1" x14ac:dyDescent="0.15">
      <c r="A16" s="363"/>
      <c r="B16" s="364"/>
      <c r="C16" s="364"/>
      <c r="D16" s="365"/>
      <c r="E16" s="390" t="s">
        <v>118</v>
      </c>
      <c r="F16" s="361"/>
      <c r="G16" s="361"/>
      <c r="H16" s="361"/>
      <c r="I16" s="362"/>
      <c r="J16" s="363"/>
      <c r="K16" s="364"/>
      <c r="L16" s="364"/>
      <c r="M16" s="365"/>
      <c r="N16" s="391">
        <v>1360</v>
      </c>
      <c r="O16" s="392"/>
      <c r="P16" s="392"/>
      <c r="Q16" s="393"/>
      <c r="R16" s="391">
        <v>1310</v>
      </c>
      <c r="S16" s="392"/>
      <c r="T16" s="392"/>
      <c r="U16" s="393"/>
      <c r="V16" s="363"/>
      <c r="W16" s="364"/>
      <c r="X16" s="365"/>
      <c r="Y16" s="363"/>
      <c r="Z16" s="364"/>
      <c r="AA16" s="365"/>
      <c r="AB16" s="363"/>
      <c r="AC16" s="364"/>
      <c r="AD16" s="365"/>
      <c r="AE16" s="363"/>
      <c r="AF16" s="364"/>
      <c r="AG16" s="365"/>
      <c r="AH16" s="363"/>
      <c r="AI16" s="364"/>
      <c r="AJ16" s="365"/>
      <c r="AK16" s="417"/>
      <c r="AL16" s="418"/>
      <c r="AM16" s="418"/>
      <c r="AN16" s="417"/>
      <c r="AO16" s="418"/>
      <c r="AP16" s="475"/>
      <c r="AQ16" s="418"/>
      <c r="AR16" s="418"/>
      <c r="AS16" s="418"/>
      <c r="AT16" s="403">
        <f>(J13)+(SUM(V13:AJ17))+ROUND((J13+SUM(V13:AJ17))*0.083,0)+ROUND((J13+SUM(V13:AJ17))*0.027,0)+ROUND((J13+SUM(V13:AJ17))*0.016,0)+SUM(N16:U16)</f>
        <v>3642</v>
      </c>
      <c r="AU16" s="404"/>
      <c r="AV16" s="404"/>
      <c r="AW16" s="405"/>
      <c r="AX16" s="406">
        <f>(J13*2)+(SUM(V13:AJ17)*2)+ROUND((J13+SUM(V13:AJ17))*2*0.083,0)+ROUND((J13+SUM(V13:AJ17))*2*0.027,0)+ROUND((J13+SUM(V13:AJ17))*2*0.016,0)+SUM(N16:U16)</f>
        <v>4614</v>
      </c>
      <c r="AY16" s="407"/>
      <c r="AZ16" s="407"/>
      <c r="BA16" s="408"/>
      <c r="BB16" s="406">
        <f>(J13*3)+(SUM(V13:AJ17)*3)+ROUND((J13+SUM(V13:AJ17))*3*0.083,0)+ROUND((J13+SUM(V13:AJ17))*3*0.027,0)+ROUND((J13+SUM(V13:AJ17))*3*0.016,0)+SUM(N16:U16)</f>
        <v>5585</v>
      </c>
      <c r="BC16" s="407"/>
      <c r="BD16" s="407"/>
      <c r="BE16" s="408"/>
    </row>
    <row r="17" spans="1:57" ht="20.85" customHeight="1" thickBot="1" x14ac:dyDescent="0.2">
      <c r="A17" s="430"/>
      <c r="B17" s="431"/>
      <c r="C17" s="431"/>
      <c r="D17" s="432"/>
      <c r="E17" s="394" t="s">
        <v>17</v>
      </c>
      <c r="F17" s="395"/>
      <c r="G17" s="395"/>
      <c r="H17" s="395"/>
      <c r="I17" s="396"/>
      <c r="J17" s="430"/>
      <c r="K17" s="431"/>
      <c r="L17" s="431"/>
      <c r="M17" s="432"/>
      <c r="N17" s="435">
        <v>1445</v>
      </c>
      <c r="O17" s="436"/>
      <c r="P17" s="436"/>
      <c r="Q17" s="437"/>
      <c r="R17" s="435">
        <v>2006</v>
      </c>
      <c r="S17" s="436"/>
      <c r="T17" s="436"/>
      <c r="U17" s="437"/>
      <c r="V17" s="430"/>
      <c r="W17" s="431"/>
      <c r="X17" s="432"/>
      <c r="Y17" s="430"/>
      <c r="Z17" s="431"/>
      <c r="AA17" s="432"/>
      <c r="AB17" s="430"/>
      <c r="AC17" s="431"/>
      <c r="AD17" s="432"/>
      <c r="AE17" s="430"/>
      <c r="AF17" s="431"/>
      <c r="AG17" s="432"/>
      <c r="AH17" s="430"/>
      <c r="AI17" s="431"/>
      <c r="AJ17" s="432"/>
      <c r="AK17" s="433"/>
      <c r="AL17" s="434"/>
      <c r="AM17" s="434"/>
      <c r="AN17" s="433"/>
      <c r="AO17" s="434"/>
      <c r="AP17" s="476"/>
      <c r="AQ17" s="434"/>
      <c r="AR17" s="434"/>
      <c r="AS17" s="434"/>
      <c r="AT17" s="409">
        <f>(J13)+(SUM(V13:AJ17))+ROUND((J13+SUM(V13:AJ17))*0.083,0)+ROUND((J13+SUM(V13:AJ17))*0.027,0)+ROUND((J13+SUM(V13:AJ17))*0.016,0)+SUM(N17:U17)</f>
        <v>4423</v>
      </c>
      <c r="AU17" s="410"/>
      <c r="AV17" s="410"/>
      <c r="AW17" s="411"/>
      <c r="AX17" s="412">
        <f>(J13*2)+(SUM(V13:AJ17)*2)+ROUND((J13+SUM(V13:AJ17))*2*0.083,0)+ROUND((J13+SUM(V13:AJ17))*2*0.027,0)+ROUND((J13+SUM(V13:AJ17))*2*0.016,0)+SUM(N17:U17)</f>
        <v>5395</v>
      </c>
      <c r="AY17" s="413"/>
      <c r="AZ17" s="413"/>
      <c r="BA17" s="413"/>
      <c r="BB17" s="412">
        <f>(J13*3)+(SUM(V13:AJ17)*3)+ROUND((J13+SUM(V13:AJ17))*3*0.083,0)+ROUND((J13+SUM(V13:AJ17))*3*0.027,0)+ROUND((J13+SUM(V13:AJ17))*3*0.016,0)+SUM(N17:U17)</f>
        <v>6366</v>
      </c>
      <c r="BC17" s="413"/>
      <c r="BD17" s="413"/>
      <c r="BE17" s="414"/>
    </row>
    <row r="18" spans="1:57" ht="20.85" customHeight="1" thickTop="1" x14ac:dyDescent="0.15">
      <c r="A18" s="384" t="s">
        <v>60</v>
      </c>
      <c r="B18" s="385"/>
      <c r="C18" s="385"/>
      <c r="D18" s="386"/>
      <c r="E18" s="387" t="s">
        <v>14</v>
      </c>
      <c r="F18" s="387"/>
      <c r="G18" s="387"/>
      <c r="H18" s="387"/>
      <c r="I18" s="387"/>
      <c r="J18" s="384">
        <v>828</v>
      </c>
      <c r="K18" s="385"/>
      <c r="L18" s="385"/>
      <c r="M18" s="386"/>
      <c r="N18" s="438">
        <v>300</v>
      </c>
      <c r="O18" s="438"/>
      <c r="P18" s="438"/>
      <c r="Q18" s="438"/>
      <c r="R18" s="389">
        <v>820</v>
      </c>
      <c r="S18" s="389"/>
      <c r="T18" s="389"/>
      <c r="U18" s="389"/>
      <c r="V18" s="384">
        <v>12</v>
      </c>
      <c r="W18" s="385"/>
      <c r="X18" s="386"/>
      <c r="Y18" s="384">
        <v>23</v>
      </c>
      <c r="Z18" s="385"/>
      <c r="AA18" s="386"/>
      <c r="AB18" s="384">
        <v>46</v>
      </c>
      <c r="AC18" s="385"/>
      <c r="AD18" s="386"/>
      <c r="AE18" s="384">
        <v>11</v>
      </c>
      <c r="AF18" s="385"/>
      <c r="AG18" s="386"/>
      <c r="AH18" s="384">
        <v>18</v>
      </c>
      <c r="AI18" s="385"/>
      <c r="AJ18" s="386"/>
      <c r="AK18" s="415" t="s">
        <v>102</v>
      </c>
      <c r="AL18" s="416"/>
      <c r="AM18" s="416"/>
      <c r="AN18" s="415" t="s">
        <v>113</v>
      </c>
      <c r="AO18" s="416"/>
      <c r="AP18" s="474"/>
      <c r="AQ18" s="416" t="s">
        <v>131</v>
      </c>
      <c r="AR18" s="416"/>
      <c r="AS18" s="416"/>
      <c r="AT18" s="397">
        <f>(J18)+(SUM(V18:AJ22))+ROUND((J18+SUM(V18:AJ22))*0.083,0)+ROUND((J18+SUM(V18:AJ22))*0.027,0)+ROUND((J18+SUM(V18:AJ22))*0.016,0)+SUM(N18:U18)</f>
        <v>2176</v>
      </c>
      <c r="AU18" s="398"/>
      <c r="AV18" s="398"/>
      <c r="AW18" s="399"/>
      <c r="AX18" s="400">
        <f>(J18*2)+(SUM(V18:AJ22)*2)+ROUND((J18+SUM(V18:AJ22))*2*0.083,0)+ROUND((J18+SUM(V18:AJ22))*2*0.027,0)+ROUND((J18+SUM(V18:AJ22))*2*0.016,0)+SUM(N18:U18)</f>
        <v>3233</v>
      </c>
      <c r="AY18" s="401"/>
      <c r="AZ18" s="401"/>
      <c r="BA18" s="401"/>
      <c r="BB18" s="400">
        <f>(J18*3)+(SUM(V18:AJ22)*3)+ROUND((J18+SUM(V18:AJ22))*3*0.083,0)+ROUND((J18+SUM(V18:AJ22))*3*0.027,0)+ROUND((J18+SUM(V18:AJ22))*3*0.016,0)+SUM(N18:U18)</f>
        <v>4289</v>
      </c>
      <c r="BC18" s="401"/>
      <c r="BD18" s="401"/>
      <c r="BE18" s="402"/>
    </row>
    <row r="19" spans="1:57" ht="20.85" customHeight="1" x14ac:dyDescent="0.15">
      <c r="A19" s="363"/>
      <c r="B19" s="364"/>
      <c r="C19" s="364"/>
      <c r="D19" s="365"/>
      <c r="E19" s="390" t="s">
        <v>15</v>
      </c>
      <c r="F19" s="361"/>
      <c r="G19" s="361"/>
      <c r="H19" s="361"/>
      <c r="I19" s="362"/>
      <c r="J19" s="363"/>
      <c r="K19" s="364"/>
      <c r="L19" s="364"/>
      <c r="M19" s="365"/>
      <c r="N19" s="347">
        <v>390</v>
      </c>
      <c r="O19" s="348"/>
      <c r="P19" s="348"/>
      <c r="Q19" s="349"/>
      <c r="R19" s="391">
        <v>820</v>
      </c>
      <c r="S19" s="392"/>
      <c r="T19" s="392"/>
      <c r="U19" s="393"/>
      <c r="V19" s="363"/>
      <c r="W19" s="364"/>
      <c r="X19" s="365"/>
      <c r="Y19" s="363"/>
      <c r="Z19" s="364"/>
      <c r="AA19" s="365"/>
      <c r="AB19" s="363"/>
      <c r="AC19" s="364"/>
      <c r="AD19" s="365"/>
      <c r="AE19" s="363"/>
      <c r="AF19" s="364"/>
      <c r="AG19" s="365"/>
      <c r="AH19" s="363"/>
      <c r="AI19" s="364"/>
      <c r="AJ19" s="365"/>
      <c r="AK19" s="417"/>
      <c r="AL19" s="418"/>
      <c r="AM19" s="418"/>
      <c r="AN19" s="417"/>
      <c r="AO19" s="418"/>
      <c r="AP19" s="475"/>
      <c r="AQ19" s="418"/>
      <c r="AR19" s="418"/>
      <c r="AS19" s="418"/>
      <c r="AT19" s="403">
        <f>(J18)+(SUM(V18:AJ22))+ROUND((J18+SUM(V18:AJ22))*0.083,0)+ROUND((J18+SUM(V18:AJ22))*0.027,0)+ROUND((J18+SUM(V18:AJ22))*0.016,0)+SUM(N19:U19)</f>
        <v>2266</v>
      </c>
      <c r="AU19" s="404"/>
      <c r="AV19" s="404"/>
      <c r="AW19" s="405"/>
      <c r="AX19" s="406">
        <f>(J18*2)+(SUM(V18:AJ22)*2)+ROUND((J18+SUM(V18:AJ22))*2*0.083,0)+ROUND((J18+SUM(V18:AJ22))*2*0.027,0)+ROUND((J18+SUM(V18:AJ22))*2*0.016,0)+SUM(N19:U19)</f>
        <v>3323</v>
      </c>
      <c r="AY19" s="407"/>
      <c r="AZ19" s="407"/>
      <c r="BA19" s="407"/>
      <c r="BB19" s="406">
        <f>(J18*3)+(SUM(V18:AJ22)*3)+ROUND((J18+SUM(V18:AJ22))*3*0.083,0)+ROUND((J18+SUM(V18:AJ22))*3*0.027,0)+ROUND((J18+SUM(V18:AJ22))*3*0.016,0)+SUM(N19:U19)</f>
        <v>4379</v>
      </c>
      <c r="BC19" s="407"/>
      <c r="BD19" s="407"/>
      <c r="BE19" s="408"/>
    </row>
    <row r="20" spans="1:57" ht="20.85" customHeight="1" x14ac:dyDescent="0.15">
      <c r="A20" s="363"/>
      <c r="B20" s="364"/>
      <c r="C20" s="364"/>
      <c r="D20" s="365"/>
      <c r="E20" s="390" t="s">
        <v>117</v>
      </c>
      <c r="F20" s="361"/>
      <c r="G20" s="361"/>
      <c r="H20" s="361"/>
      <c r="I20" s="362"/>
      <c r="J20" s="363"/>
      <c r="K20" s="364"/>
      <c r="L20" s="364"/>
      <c r="M20" s="365"/>
      <c r="N20" s="347">
        <v>650</v>
      </c>
      <c r="O20" s="348"/>
      <c r="P20" s="348"/>
      <c r="Q20" s="349"/>
      <c r="R20" s="391">
        <v>1310</v>
      </c>
      <c r="S20" s="392"/>
      <c r="T20" s="392"/>
      <c r="U20" s="393"/>
      <c r="V20" s="363"/>
      <c r="W20" s="364"/>
      <c r="X20" s="365"/>
      <c r="Y20" s="363"/>
      <c r="Z20" s="364"/>
      <c r="AA20" s="365"/>
      <c r="AB20" s="363"/>
      <c r="AC20" s="364"/>
      <c r="AD20" s="365"/>
      <c r="AE20" s="363"/>
      <c r="AF20" s="364"/>
      <c r="AG20" s="365"/>
      <c r="AH20" s="363"/>
      <c r="AI20" s="364"/>
      <c r="AJ20" s="365"/>
      <c r="AK20" s="417"/>
      <c r="AL20" s="418"/>
      <c r="AM20" s="418"/>
      <c r="AN20" s="417"/>
      <c r="AO20" s="418"/>
      <c r="AP20" s="475"/>
      <c r="AQ20" s="418"/>
      <c r="AR20" s="418"/>
      <c r="AS20" s="418"/>
      <c r="AT20" s="403">
        <f>(J18)+(SUM(V18:AJ22))+ROUND((J18+SUM(V18:AJ22))*0.083,0)+ROUND((J18+SUM(V18:AJ22))*0.027,0)+ROUND((J18+SUM(V18:AJ22))*0.016,0)+SUM(N20:U20)</f>
        <v>3016</v>
      </c>
      <c r="AU20" s="404"/>
      <c r="AV20" s="404"/>
      <c r="AW20" s="405"/>
      <c r="AX20" s="406">
        <f>(J18*2)+(SUM(V18:AJ22)*2)+ROUND((J18+SUM(V18:AJ22))*2*0.083,0)+ROUND((J18+SUM(V18:AJ22))*2*0.027,0)+ROUND((J18+SUM(V18:AJ22))*2*0.016,0)+SUM(N20:U20)</f>
        <v>4073</v>
      </c>
      <c r="AY20" s="407"/>
      <c r="AZ20" s="407"/>
      <c r="BA20" s="408"/>
      <c r="BB20" s="406">
        <f>(J18*3)+(SUM(V18:AJ22)*3)+ROUND((J18+SUM(V18:AJ22))*3*0.083,0)+ROUND((J18+SUM(V18:AJ22))*3*0.027,0)+ROUND((J18+SUM(V18:AJ22))*3*0.016,0)+SUM(N20:U20)</f>
        <v>5129</v>
      </c>
      <c r="BC20" s="407"/>
      <c r="BD20" s="407"/>
      <c r="BE20" s="408"/>
    </row>
    <row r="21" spans="1:57" ht="20.85" customHeight="1" x14ac:dyDescent="0.15">
      <c r="A21" s="363"/>
      <c r="B21" s="364"/>
      <c r="C21" s="364"/>
      <c r="D21" s="365"/>
      <c r="E21" s="390" t="s">
        <v>118</v>
      </c>
      <c r="F21" s="361"/>
      <c r="G21" s="361"/>
      <c r="H21" s="361"/>
      <c r="I21" s="362"/>
      <c r="J21" s="363"/>
      <c r="K21" s="364"/>
      <c r="L21" s="364"/>
      <c r="M21" s="365"/>
      <c r="N21" s="391">
        <v>1360</v>
      </c>
      <c r="O21" s="392"/>
      <c r="P21" s="392"/>
      <c r="Q21" s="393"/>
      <c r="R21" s="391">
        <v>1310</v>
      </c>
      <c r="S21" s="392"/>
      <c r="T21" s="392"/>
      <c r="U21" s="393"/>
      <c r="V21" s="363"/>
      <c r="W21" s="364"/>
      <c r="X21" s="365"/>
      <c r="Y21" s="363"/>
      <c r="Z21" s="364"/>
      <c r="AA21" s="365"/>
      <c r="AB21" s="363"/>
      <c r="AC21" s="364"/>
      <c r="AD21" s="365"/>
      <c r="AE21" s="363"/>
      <c r="AF21" s="364"/>
      <c r="AG21" s="365"/>
      <c r="AH21" s="363"/>
      <c r="AI21" s="364"/>
      <c r="AJ21" s="365"/>
      <c r="AK21" s="417"/>
      <c r="AL21" s="418"/>
      <c r="AM21" s="418"/>
      <c r="AN21" s="417"/>
      <c r="AO21" s="418"/>
      <c r="AP21" s="475"/>
      <c r="AQ21" s="418"/>
      <c r="AR21" s="418"/>
      <c r="AS21" s="418"/>
      <c r="AT21" s="403">
        <f>(J18)+(SUM(V18:AJ22))+ROUND((J18+SUM(V18:AJ22))*0.083,0)+ROUND((J18+SUM(V18:AJ22))*0.027,0)+ROUND((J18+SUM(V18:AJ22))*0.016,0)+SUM(N21:U21)</f>
        <v>3726</v>
      </c>
      <c r="AU21" s="404"/>
      <c r="AV21" s="404"/>
      <c r="AW21" s="405"/>
      <c r="AX21" s="406">
        <f>(J18*2)+(SUM(V18:AJ22)*2)+ROUND((J18+SUM(V18:AJ22))*2*0.083,0)+ROUND((J18+SUM(V18:AJ22))*2*0.027,0)+ROUND((J18+SUM(V18:AJ22))*2*0.016,0)+SUM(N21:U21)</f>
        <v>4783</v>
      </c>
      <c r="AY21" s="407"/>
      <c r="AZ21" s="407"/>
      <c r="BA21" s="408"/>
      <c r="BB21" s="406">
        <f>(J18*3)+(SUM(V18:AJ22)*3)+ROUND((J18+SUM(V18:AJ22))*3*0.083,0)+ROUND((J18+SUM(V18:AJ22))*3*0.027,0)+ROUND((J18+SUM(V18:AJ22))*3*0.016,0)+SUM(N21:U21)</f>
        <v>5839</v>
      </c>
      <c r="BC21" s="407"/>
      <c r="BD21" s="407"/>
      <c r="BE21" s="408"/>
    </row>
    <row r="22" spans="1:57" ht="20.85" customHeight="1" thickBot="1" x14ac:dyDescent="0.2">
      <c r="A22" s="430"/>
      <c r="B22" s="431"/>
      <c r="C22" s="431"/>
      <c r="D22" s="432"/>
      <c r="E22" s="394" t="s">
        <v>17</v>
      </c>
      <c r="F22" s="395"/>
      <c r="G22" s="395"/>
      <c r="H22" s="395"/>
      <c r="I22" s="396"/>
      <c r="J22" s="430"/>
      <c r="K22" s="431"/>
      <c r="L22" s="431"/>
      <c r="M22" s="432"/>
      <c r="N22" s="435">
        <v>1445</v>
      </c>
      <c r="O22" s="436"/>
      <c r="P22" s="436"/>
      <c r="Q22" s="437"/>
      <c r="R22" s="435">
        <v>2006</v>
      </c>
      <c r="S22" s="436"/>
      <c r="T22" s="436"/>
      <c r="U22" s="437"/>
      <c r="V22" s="430"/>
      <c r="W22" s="431"/>
      <c r="X22" s="432"/>
      <c r="Y22" s="430"/>
      <c r="Z22" s="431"/>
      <c r="AA22" s="432"/>
      <c r="AB22" s="430"/>
      <c r="AC22" s="431"/>
      <c r="AD22" s="432"/>
      <c r="AE22" s="430"/>
      <c r="AF22" s="431"/>
      <c r="AG22" s="432"/>
      <c r="AH22" s="430"/>
      <c r="AI22" s="431"/>
      <c r="AJ22" s="432"/>
      <c r="AK22" s="433"/>
      <c r="AL22" s="434"/>
      <c r="AM22" s="434"/>
      <c r="AN22" s="433"/>
      <c r="AO22" s="434"/>
      <c r="AP22" s="476"/>
      <c r="AQ22" s="434"/>
      <c r="AR22" s="434"/>
      <c r="AS22" s="434"/>
      <c r="AT22" s="409">
        <f>(J18)+(SUM(V18:AJ22))+ROUND((J18+SUM(V18:AJ22))*0.083,0)+ROUND((J18+SUM(V18:AJ22))*0.027,0)+ROUND((J18+SUM(V18:AJ22))*0.016,0)+SUM(N22:U22)</f>
        <v>4507</v>
      </c>
      <c r="AU22" s="410"/>
      <c r="AV22" s="410"/>
      <c r="AW22" s="411"/>
      <c r="AX22" s="412">
        <f>(J18*2)+(SUM(V18:AJ22)*2)+ROUND((J18+SUM(V18:AJ22))*2*0.083,0)+ROUND((J18+SUM(V18:AJ22))*2*0.027,0)+ROUND((J18+SUM(V18:AJ22))*2*0.016,0)+SUM(N22:U22)</f>
        <v>5564</v>
      </c>
      <c r="AY22" s="413"/>
      <c r="AZ22" s="413"/>
      <c r="BA22" s="413"/>
      <c r="BB22" s="412">
        <f>(J18*3)+(SUM(V18:AJ22)*3)+ROUND((J18+SUM(V18:AJ22))*3*0.083,0)+ROUND((J18+SUM(V18:AJ22))*3*0.027,0)+ROUND((J18+SUM(V18:AJ22))*3*0.016,0)+SUM(N22:U22)</f>
        <v>6620</v>
      </c>
      <c r="BC22" s="413"/>
      <c r="BD22" s="413"/>
      <c r="BE22" s="414"/>
    </row>
    <row r="23" spans="1:57" ht="20.85" customHeight="1" thickTop="1" x14ac:dyDescent="0.15">
      <c r="A23" s="384" t="s">
        <v>59</v>
      </c>
      <c r="B23" s="385"/>
      <c r="C23" s="385"/>
      <c r="D23" s="386"/>
      <c r="E23" s="387" t="s">
        <v>14</v>
      </c>
      <c r="F23" s="387"/>
      <c r="G23" s="387"/>
      <c r="H23" s="387"/>
      <c r="I23" s="387"/>
      <c r="J23" s="384">
        <v>901</v>
      </c>
      <c r="K23" s="385"/>
      <c r="L23" s="385"/>
      <c r="M23" s="386"/>
      <c r="N23" s="438">
        <v>300</v>
      </c>
      <c r="O23" s="438"/>
      <c r="P23" s="438"/>
      <c r="Q23" s="438"/>
      <c r="R23" s="389">
        <v>820</v>
      </c>
      <c r="S23" s="389"/>
      <c r="T23" s="389"/>
      <c r="U23" s="389"/>
      <c r="V23" s="384">
        <v>12</v>
      </c>
      <c r="W23" s="385"/>
      <c r="X23" s="386"/>
      <c r="Y23" s="384">
        <v>23</v>
      </c>
      <c r="Z23" s="385"/>
      <c r="AA23" s="386"/>
      <c r="AB23" s="384">
        <v>46</v>
      </c>
      <c r="AC23" s="385"/>
      <c r="AD23" s="386"/>
      <c r="AE23" s="384">
        <v>11</v>
      </c>
      <c r="AF23" s="385"/>
      <c r="AG23" s="386"/>
      <c r="AH23" s="384">
        <v>18</v>
      </c>
      <c r="AI23" s="385"/>
      <c r="AJ23" s="386"/>
      <c r="AK23" s="415" t="s">
        <v>102</v>
      </c>
      <c r="AL23" s="416"/>
      <c r="AM23" s="416"/>
      <c r="AN23" s="415" t="s">
        <v>113</v>
      </c>
      <c r="AO23" s="416"/>
      <c r="AP23" s="474"/>
      <c r="AQ23" s="416" t="s">
        <v>131</v>
      </c>
      <c r="AR23" s="416"/>
      <c r="AS23" s="416"/>
      <c r="AT23" s="397">
        <f>(J23)+(SUM(V23:AJ27))+ROUND((J23+SUM(V23:AJ27))*0.083,0)+ROUND((J23+SUM(V23:AJ27))*0.027,0)+ROUND((J23+SUM(V23:AJ27))*0.016,0)+SUM(N23:U23)</f>
        <v>2258</v>
      </c>
      <c r="AU23" s="398"/>
      <c r="AV23" s="398"/>
      <c r="AW23" s="399"/>
      <c r="AX23" s="400">
        <f>(J23*2)+(SUM(V23:AJ27)*2)+ROUND((J23+SUM(V23:AJ27))*2*0.083,0)+ROUND((J23+SUM(V23:AJ27))*2*0.027,0)+ROUND((J23+SUM(V23:AJ27))*2*0.016,0)+SUM(N23:U23)</f>
        <v>3397</v>
      </c>
      <c r="AY23" s="401"/>
      <c r="AZ23" s="401"/>
      <c r="BA23" s="401"/>
      <c r="BB23" s="400">
        <f>(J23*3)+(SUM(V23:AJ27)*3)+ROUND((J23+SUM(V23:AJ27))*3*0.083,0)+ROUND((J23+SUM(V23:AJ27))*3*0.027,0)+ROUND((J23+SUM(V23:AJ27))*3*0.016,0)+SUM(N23:U23)</f>
        <v>4536</v>
      </c>
      <c r="BC23" s="401"/>
      <c r="BD23" s="401"/>
      <c r="BE23" s="402"/>
    </row>
    <row r="24" spans="1:57" ht="20.85" customHeight="1" x14ac:dyDescent="0.15">
      <c r="A24" s="363"/>
      <c r="B24" s="364"/>
      <c r="C24" s="364"/>
      <c r="D24" s="365"/>
      <c r="E24" s="390" t="s">
        <v>15</v>
      </c>
      <c r="F24" s="361"/>
      <c r="G24" s="361"/>
      <c r="H24" s="361"/>
      <c r="I24" s="362"/>
      <c r="J24" s="363"/>
      <c r="K24" s="364"/>
      <c r="L24" s="364"/>
      <c r="M24" s="365"/>
      <c r="N24" s="347">
        <v>390</v>
      </c>
      <c r="O24" s="348"/>
      <c r="P24" s="348"/>
      <c r="Q24" s="349"/>
      <c r="R24" s="391">
        <v>820</v>
      </c>
      <c r="S24" s="392"/>
      <c r="T24" s="392"/>
      <c r="U24" s="393"/>
      <c r="V24" s="363"/>
      <c r="W24" s="364"/>
      <c r="X24" s="365"/>
      <c r="Y24" s="363"/>
      <c r="Z24" s="364"/>
      <c r="AA24" s="365"/>
      <c r="AB24" s="363"/>
      <c r="AC24" s="364"/>
      <c r="AD24" s="365"/>
      <c r="AE24" s="363"/>
      <c r="AF24" s="364"/>
      <c r="AG24" s="365"/>
      <c r="AH24" s="363"/>
      <c r="AI24" s="364"/>
      <c r="AJ24" s="365"/>
      <c r="AK24" s="417"/>
      <c r="AL24" s="418"/>
      <c r="AM24" s="418"/>
      <c r="AN24" s="417"/>
      <c r="AO24" s="418"/>
      <c r="AP24" s="475"/>
      <c r="AQ24" s="418"/>
      <c r="AR24" s="418"/>
      <c r="AS24" s="418"/>
      <c r="AT24" s="403">
        <f>(J23)+(SUM(V23:AJ27))+ROUND((J23+SUM(V23:AJ27))*0.083,0)+ROUND((J23+SUM(V23:AJ27))*0.027,0)+ROUND((J23+SUM(V23:AJ27))*0.016,0)+SUM(N24:U24)</f>
        <v>2348</v>
      </c>
      <c r="AU24" s="404"/>
      <c r="AV24" s="404"/>
      <c r="AW24" s="405"/>
      <c r="AX24" s="406">
        <f>(J23*2)+(SUM(V23:AJ27)*2)+ROUND((J23+SUM(V23:AJ27))*2*0.083,0)+ROUND((J23+SUM(V23:AJ27))*2*0.027,0)+ROUND((J23+SUM(V23:AJ27))*2*0.016,0)+SUM(N24:U24)</f>
        <v>3487</v>
      </c>
      <c r="AY24" s="407"/>
      <c r="AZ24" s="407"/>
      <c r="BA24" s="407"/>
      <c r="BB24" s="406">
        <f>(J23*3)+(SUM(V23:AJ27)*3)+ROUND((J23+SUM(V23:AJ27))*3*0.083,0)+ROUND((J23+SUM(V23:AJ27))*3*0.027,0)+ROUND((J23+SUM(V23:AJ27))*3*0.016,0)+SUM(N24:U24)</f>
        <v>4626</v>
      </c>
      <c r="BC24" s="407"/>
      <c r="BD24" s="407"/>
      <c r="BE24" s="408"/>
    </row>
    <row r="25" spans="1:57" ht="20.85" customHeight="1" x14ac:dyDescent="0.15">
      <c r="A25" s="363"/>
      <c r="B25" s="364"/>
      <c r="C25" s="364"/>
      <c r="D25" s="365"/>
      <c r="E25" s="390" t="s">
        <v>117</v>
      </c>
      <c r="F25" s="361"/>
      <c r="G25" s="361"/>
      <c r="H25" s="361"/>
      <c r="I25" s="362"/>
      <c r="J25" s="363"/>
      <c r="K25" s="364"/>
      <c r="L25" s="364"/>
      <c r="M25" s="365"/>
      <c r="N25" s="347">
        <v>650</v>
      </c>
      <c r="O25" s="348"/>
      <c r="P25" s="348"/>
      <c r="Q25" s="349"/>
      <c r="R25" s="391">
        <v>1310</v>
      </c>
      <c r="S25" s="392"/>
      <c r="T25" s="392"/>
      <c r="U25" s="393"/>
      <c r="V25" s="363"/>
      <c r="W25" s="364"/>
      <c r="X25" s="365"/>
      <c r="Y25" s="363"/>
      <c r="Z25" s="364"/>
      <c r="AA25" s="365"/>
      <c r="AB25" s="363"/>
      <c r="AC25" s="364"/>
      <c r="AD25" s="365"/>
      <c r="AE25" s="363"/>
      <c r="AF25" s="364"/>
      <c r="AG25" s="365"/>
      <c r="AH25" s="363"/>
      <c r="AI25" s="364"/>
      <c r="AJ25" s="365"/>
      <c r="AK25" s="417"/>
      <c r="AL25" s="418"/>
      <c r="AM25" s="418"/>
      <c r="AN25" s="417"/>
      <c r="AO25" s="418"/>
      <c r="AP25" s="475"/>
      <c r="AQ25" s="418"/>
      <c r="AR25" s="418"/>
      <c r="AS25" s="418"/>
      <c r="AT25" s="403">
        <f>(J23)+(SUM(V23:AJ27))+ROUND((J23+SUM(V23:AJ27))*0.083,0)+ROUND((J23+SUM(V23:AJ27))*0.027,0)+ROUND((J23+SUM(V23:AJ27))*0.016,0)+SUM(N25:U25)</f>
        <v>3098</v>
      </c>
      <c r="AU25" s="404"/>
      <c r="AV25" s="404"/>
      <c r="AW25" s="405"/>
      <c r="AX25" s="406">
        <f>(J23*2)+(SUM(V23:AJ27)*2)+ROUND((J23+SUM(V23:AJ27))*2*0.083,0)+ROUND((J23+SUM(V23:AJ27))*2*0.027,0)+ROUND((J23+SUM(V23:AJ27))*2*0.016,0)+SUM(N25:U25)</f>
        <v>4237</v>
      </c>
      <c r="AY25" s="407"/>
      <c r="AZ25" s="407"/>
      <c r="BA25" s="408"/>
      <c r="BB25" s="406">
        <f>(J23*3)+(SUM(V23:AJ27)*3)+ROUND((J23+SUM(V23:AJ27))*3*0.083,0)+ROUND((J23+SUM(V23:AJ27))*3*0.027,0)+ROUND((J23+SUM(V23:AJ27))*3*0.016,0)+SUM(N25:U25)</f>
        <v>5376</v>
      </c>
      <c r="BC25" s="407"/>
      <c r="BD25" s="407"/>
      <c r="BE25" s="408"/>
    </row>
    <row r="26" spans="1:57" ht="20.85" customHeight="1" x14ac:dyDescent="0.15">
      <c r="A26" s="363"/>
      <c r="B26" s="364"/>
      <c r="C26" s="364"/>
      <c r="D26" s="365"/>
      <c r="E26" s="390" t="s">
        <v>118</v>
      </c>
      <c r="F26" s="361"/>
      <c r="G26" s="361"/>
      <c r="H26" s="361"/>
      <c r="I26" s="362"/>
      <c r="J26" s="363"/>
      <c r="K26" s="364"/>
      <c r="L26" s="364"/>
      <c r="M26" s="365"/>
      <c r="N26" s="391">
        <v>1360</v>
      </c>
      <c r="O26" s="392"/>
      <c r="P26" s="392"/>
      <c r="Q26" s="393"/>
      <c r="R26" s="391">
        <v>1310</v>
      </c>
      <c r="S26" s="392"/>
      <c r="T26" s="392"/>
      <c r="U26" s="393"/>
      <c r="V26" s="363"/>
      <c r="W26" s="364"/>
      <c r="X26" s="365"/>
      <c r="Y26" s="363"/>
      <c r="Z26" s="364"/>
      <c r="AA26" s="365"/>
      <c r="AB26" s="363"/>
      <c r="AC26" s="364"/>
      <c r="AD26" s="365"/>
      <c r="AE26" s="363"/>
      <c r="AF26" s="364"/>
      <c r="AG26" s="365"/>
      <c r="AH26" s="363"/>
      <c r="AI26" s="364"/>
      <c r="AJ26" s="365"/>
      <c r="AK26" s="417"/>
      <c r="AL26" s="418"/>
      <c r="AM26" s="418"/>
      <c r="AN26" s="417"/>
      <c r="AO26" s="418"/>
      <c r="AP26" s="475"/>
      <c r="AQ26" s="418"/>
      <c r="AR26" s="418"/>
      <c r="AS26" s="418"/>
      <c r="AT26" s="403">
        <f>(J23)+(SUM(V23:AJ27))+ROUND((J23+SUM(V23:AJ27))*0.083,0)+ROUND((J23+SUM(V23:AJ27))*0.027,0)+ROUND((J23+SUM(V23:AJ27))*0.016,0)+SUM(N26:U26)</f>
        <v>3808</v>
      </c>
      <c r="AU26" s="404"/>
      <c r="AV26" s="404"/>
      <c r="AW26" s="405"/>
      <c r="AX26" s="406">
        <f>(J23*2)+(SUM(V23:AJ27)*2)+ROUND((J23+SUM(V23:AJ27))*2*0.083,0)+ROUND((J23+SUM(V23:AJ27))*2*0.027,0)+ROUND((J23+SUM(V23:AJ27))*2*0.016,0)+SUM(N26:U26)</f>
        <v>4947</v>
      </c>
      <c r="AY26" s="407"/>
      <c r="AZ26" s="407"/>
      <c r="BA26" s="408"/>
      <c r="BB26" s="406">
        <f>(J23*3)+(SUM(V23:AJ27)*3)+ROUND((J23+SUM(V23:AJ27))*3*0.083,0)+ROUND((J23+SUM(V23:AJ27))*3*0.027,0)+ROUND((J23+SUM(V23:AJ27))*3*0.016,0)+SUM(N26:U26)</f>
        <v>6086</v>
      </c>
      <c r="BC26" s="407"/>
      <c r="BD26" s="407"/>
      <c r="BE26" s="408"/>
    </row>
    <row r="27" spans="1:57" ht="20.85" customHeight="1" thickBot="1" x14ac:dyDescent="0.2">
      <c r="A27" s="430"/>
      <c r="B27" s="431"/>
      <c r="C27" s="431"/>
      <c r="D27" s="432"/>
      <c r="E27" s="394" t="s">
        <v>17</v>
      </c>
      <c r="F27" s="395"/>
      <c r="G27" s="395"/>
      <c r="H27" s="395"/>
      <c r="I27" s="396"/>
      <c r="J27" s="430"/>
      <c r="K27" s="431"/>
      <c r="L27" s="431"/>
      <c r="M27" s="432"/>
      <c r="N27" s="435">
        <v>1445</v>
      </c>
      <c r="O27" s="436"/>
      <c r="P27" s="436"/>
      <c r="Q27" s="437"/>
      <c r="R27" s="435">
        <v>2006</v>
      </c>
      <c r="S27" s="436"/>
      <c r="T27" s="436"/>
      <c r="U27" s="437"/>
      <c r="V27" s="430"/>
      <c r="W27" s="431"/>
      <c r="X27" s="432"/>
      <c r="Y27" s="430"/>
      <c r="Z27" s="431"/>
      <c r="AA27" s="432"/>
      <c r="AB27" s="430"/>
      <c r="AC27" s="431"/>
      <c r="AD27" s="432"/>
      <c r="AE27" s="430"/>
      <c r="AF27" s="431"/>
      <c r="AG27" s="432"/>
      <c r="AH27" s="430"/>
      <c r="AI27" s="431"/>
      <c r="AJ27" s="432"/>
      <c r="AK27" s="433"/>
      <c r="AL27" s="434"/>
      <c r="AM27" s="434"/>
      <c r="AN27" s="433"/>
      <c r="AO27" s="434"/>
      <c r="AP27" s="476"/>
      <c r="AQ27" s="434"/>
      <c r="AR27" s="434"/>
      <c r="AS27" s="434"/>
      <c r="AT27" s="409">
        <f>(J23)+(SUM(V23:AJ27))+ROUND((J23+SUM(V23:AJ27))*0.083,0)+ROUND((J23+SUM(V23:AJ27))*0.027,0)+ROUND((J23+SUM(V23:AJ27))*0.016,0)+SUM(N27:U27)</f>
        <v>4589</v>
      </c>
      <c r="AU27" s="410"/>
      <c r="AV27" s="410"/>
      <c r="AW27" s="411"/>
      <c r="AX27" s="412">
        <f>(J23*2)+(SUM(V23:AJ27)*2)+ROUND((J23+SUM(V23:AJ27))*2*0.083,0)+ROUND((J23+SUM(V23:AJ27))*2*0.027,0)+ROUND((J23+SUM(V23:AJ27))*2*0.016,0)+SUM(N27:U27)</f>
        <v>5728</v>
      </c>
      <c r="AY27" s="413"/>
      <c r="AZ27" s="413"/>
      <c r="BA27" s="413"/>
      <c r="BB27" s="412">
        <f>(J23*3)+(SUM(V23:AJ27)*3)+ROUND((J23+SUM(V23:AJ27))*3*0.083,0)+ROUND((J23+SUM(V23:AJ27))*3*0.027,0)+ROUND((J23+SUM(V23:AJ27))*3*0.016,0)+SUM(N27:U27)</f>
        <v>6867</v>
      </c>
      <c r="BC27" s="413"/>
      <c r="BD27" s="413"/>
      <c r="BE27" s="414"/>
    </row>
    <row r="28" spans="1:57" ht="20.85" customHeight="1" thickTop="1" x14ac:dyDescent="0.15">
      <c r="A28" s="384" t="s">
        <v>58</v>
      </c>
      <c r="B28" s="385"/>
      <c r="C28" s="385"/>
      <c r="D28" s="386"/>
      <c r="E28" s="387" t="s">
        <v>14</v>
      </c>
      <c r="F28" s="387"/>
      <c r="G28" s="387"/>
      <c r="H28" s="387"/>
      <c r="I28" s="387"/>
      <c r="J28" s="384">
        <v>971</v>
      </c>
      <c r="K28" s="385"/>
      <c r="L28" s="385"/>
      <c r="M28" s="386"/>
      <c r="N28" s="388">
        <v>300</v>
      </c>
      <c r="O28" s="388"/>
      <c r="P28" s="388"/>
      <c r="Q28" s="388"/>
      <c r="R28" s="389">
        <v>820</v>
      </c>
      <c r="S28" s="389"/>
      <c r="T28" s="389"/>
      <c r="U28" s="389"/>
      <c r="V28" s="384">
        <v>12</v>
      </c>
      <c r="W28" s="385"/>
      <c r="X28" s="386"/>
      <c r="Y28" s="384">
        <v>23</v>
      </c>
      <c r="Z28" s="385"/>
      <c r="AA28" s="386"/>
      <c r="AB28" s="384">
        <v>46</v>
      </c>
      <c r="AC28" s="385"/>
      <c r="AD28" s="386"/>
      <c r="AE28" s="384">
        <v>11</v>
      </c>
      <c r="AF28" s="385"/>
      <c r="AG28" s="386"/>
      <c r="AH28" s="384">
        <v>18</v>
      </c>
      <c r="AI28" s="385"/>
      <c r="AJ28" s="386"/>
      <c r="AK28" s="415" t="s">
        <v>102</v>
      </c>
      <c r="AL28" s="416"/>
      <c r="AM28" s="416"/>
      <c r="AN28" s="415" t="s">
        <v>113</v>
      </c>
      <c r="AO28" s="416"/>
      <c r="AP28" s="474"/>
      <c r="AQ28" s="415" t="s">
        <v>131</v>
      </c>
      <c r="AR28" s="416"/>
      <c r="AS28" s="474"/>
      <c r="AT28" s="397">
        <f>(J28)+(SUM(V28:AJ32))+ROUND((J28+SUM(V28:AJ32))*0.083,0)+ROUND((J28+SUM(V28:AJ32))*0.027,0)+ROUND((J28+SUM(V28:AJ32))*0.016,0)+SUM(N28:U28)</f>
        <v>2337</v>
      </c>
      <c r="AU28" s="398"/>
      <c r="AV28" s="398"/>
      <c r="AW28" s="399"/>
      <c r="AX28" s="400">
        <f>(J28*2)+(SUM(V28:AJ32)*2)+ROUND((J28+SUM(V28:AJ32))*2*0.083,0)+ROUND((J28+SUM(V28:AJ32))*2*0.027,0)+ROUND((J28+SUM(V28:AJ32))*2*0.016,0)+SUM(N28:U28)</f>
        <v>3554</v>
      </c>
      <c r="AY28" s="401"/>
      <c r="AZ28" s="401"/>
      <c r="BA28" s="401"/>
      <c r="BB28" s="400">
        <f>(J28*3)+(SUM(V28:AJ32)*3)+ROUND((J28+SUM(V28:AJ32))*3*0.083,0)+ROUND((J28+SUM(V28:AJ32))*3*0.027,0)+ROUND((J28+SUM(V28:AJ32))*3*0.016,0)+SUM(N28:U28)</f>
        <v>4772</v>
      </c>
      <c r="BC28" s="401"/>
      <c r="BD28" s="401"/>
      <c r="BE28" s="402"/>
    </row>
    <row r="29" spans="1:57" ht="20.85" customHeight="1" x14ac:dyDescent="0.15">
      <c r="A29" s="363"/>
      <c r="B29" s="364"/>
      <c r="C29" s="364"/>
      <c r="D29" s="365"/>
      <c r="E29" s="390" t="s">
        <v>15</v>
      </c>
      <c r="F29" s="361"/>
      <c r="G29" s="361"/>
      <c r="H29" s="361"/>
      <c r="I29" s="362"/>
      <c r="J29" s="363"/>
      <c r="K29" s="364"/>
      <c r="L29" s="364"/>
      <c r="M29" s="365"/>
      <c r="N29" s="347">
        <v>390</v>
      </c>
      <c r="O29" s="348"/>
      <c r="P29" s="348"/>
      <c r="Q29" s="349"/>
      <c r="R29" s="391">
        <v>820</v>
      </c>
      <c r="S29" s="392"/>
      <c r="T29" s="392"/>
      <c r="U29" s="393"/>
      <c r="V29" s="363"/>
      <c r="W29" s="364"/>
      <c r="X29" s="365"/>
      <c r="Y29" s="363"/>
      <c r="Z29" s="364"/>
      <c r="AA29" s="365"/>
      <c r="AB29" s="363"/>
      <c r="AC29" s="364"/>
      <c r="AD29" s="365"/>
      <c r="AE29" s="363"/>
      <c r="AF29" s="364"/>
      <c r="AG29" s="365"/>
      <c r="AH29" s="363"/>
      <c r="AI29" s="364"/>
      <c r="AJ29" s="365"/>
      <c r="AK29" s="417"/>
      <c r="AL29" s="418"/>
      <c r="AM29" s="418"/>
      <c r="AN29" s="417"/>
      <c r="AO29" s="418"/>
      <c r="AP29" s="475"/>
      <c r="AQ29" s="417"/>
      <c r="AR29" s="418"/>
      <c r="AS29" s="475"/>
      <c r="AT29" s="403">
        <f>(J28)+(SUM(V28:AJ32))+ROUND((J28+SUM(V28:AJ32))*0.083,0)+ROUND((J28+SUM(V28:AJ32))*0.027,0)+ROUND((J28+SUM(V28:AJ32))*0.016,0)+SUM(N29:U29)</f>
        <v>2427</v>
      </c>
      <c r="AU29" s="404"/>
      <c r="AV29" s="404"/>
      <c r="AW29" s="405"/>
      <c r="AX29" s="406">
        <f>(J28*2)+(SUM(V28:AJ32)*2)+ROUND((J28+SUM(V28:AJ32))*2*0.083,0)+ROUND((J28+SUM(V28:AJ32))*2*0.027,0)+ROUND((J28+SUM(V28:AJ32))*2*0.016,0)+SUM(N29:U29)</f>
        <v>3644</v>
      </c>
      <c r="AY29" s="407"/>
      <c r="AZ29" s="407"/>
      <c r="BA29" s="407"/>
      <c r="BB29" s="406">
        <f>(J28*3)+(SUM(V28:AJ32)*3)+ROUND((J28+SUM(V28:AJ32))*3*0.083,0)+ROUND((J28+SUM(V28:AJ32))*3*0.027,0)+ROUND((J28+SUM(V28:AJ32))*3*0.016,0)+SUM(N29:U29)</f>
        <v>4862</v>
      </c>
      <c r="BC29" s="407"/>
      <c r="BD29" s="407"/>
      <c r="BE29" s="408"/>
    </row>
    <row r="30" spans="1:57" ht="20.85" customHeight="1" x14ac:dyDescent="0.15">
      <c r="A30" s="363"/>
      <c r="B30" s="364"/>
      <c r="C30" s="364"/>
      <c r="D30" s="365"/>
      <c r="E30" s="390" t="s">
        <v>117</v>
      </c>
      <c r="F30" s="361"/>
      <c r="G30" s="361"/>
      <c r="H30" s="361"/>
      <c r="I30" s="362"/>
      <c r="J30" s="363"/>
      <c r="K30" s="364"/>
      <c r="L30" s="364"/>
      <c r="M30" s="365"/>
      <c r="N30" s="347">
        <v>650</v>
      </c>
      <c r="O30" s="348"/>
      <c r="P30" s="348"/>
      <c r="Q30" s="349"/>
      <c r="R30" s="391">
        <v>1310</v>
      </c>
      <c r="S30" s="392"/>
      <c r="T30" s="392"/>
      <c r="U30" s="393"/>
      <c r="V30" s="363"/>
      <c r="W30" s="364"/>
      <c r="X30" s="365"/>
      <c r="Y30" s="363"/>
      <c r="Z30" s="364"/>
      <c r="AA30" s="365"/>
      <c r="AB30" s="363"/>
      <c r="AC30" s="364"/>
      <c r="AD30" s="365"/>
      <c r="AE30" s="363"/>
      <c r="AF30" s="364"/>
      <c r="AG30" s="365"/>
      <c r="AH30" s="363"/>
      <c r="AI30" s="364"/>
      <c r="AJ30" s="365"/>
      <c r="AK30" s="417"/>
      <c r="AL30" s="418"/>
      <c r="AM30" s="418"/>
      <c r="AN30" s="417"/>
      <c r="AO30" s="418"/>
      <c r="AP30" s="475"/>
      <c r="AQ30" s="417"/>
      <c r="AR30" s="418"/>
      <c r="AS30" s="475"/>
      <c r="AT30" s="403">
        <f>(J28)+(SUM(V28:AJ32))+ROUND((J28+SUM(V28:AJ32))*0.083,0)+ROUND((J28+SUM(V28:AJ32))*0.027,0)+ROUND((J28+SUM(V28:AJ32))*0.016,0)+SUM(N30:U30)</f>
        <v>3177</v>
      </c>
      <c r="AU30" s="404"/>
      <c r="AV30" s="404"/>
      <c r="AW30" s="405"/>
      <c r="AX30" s="406">
        <f>(J28*2)+(SUM(V28:AJ32)*2)+ROUND((J28+SUM(V28:AJ32))*2*0.083,0)+ROUND((J28+SUM(V28:AJ32))*2*0.027,0)+ROUND((J28+SUM(V28:AJ32))*2*0.016,0)+SUM(N30:U30)</f>
        <v>4394</v>
      </c>
      <c r="AY30" s="407"/>
      <c r="AZ30" s="407"/>
      <c r="BA30" s="408"/>
      <c r="BB30" s="406">
        <f>(J28*3)+(SUM(V28:AJ32)*3)+ROUND((J28+SUM(V28:AJ32))*3*0.083,0)+ROUND((J28+SUM(V28:AJ32))*3*0.027,0)+ROUND((J28+SUM(V28:AJ32))*3*0.016,0)+SUM(N30:U30)</f>
        <v>5612</v>
      </c>
      <c r="BC30" s="407"/>
      <c r="BD30" s="407"/>
      <c r="BE30" s="408"/>
    </row>
    <row r="31" spans="1:57" ht="20.85" customHeight="1" x14ac:dyDescent="0.15">
      <c r="A31" s="363"/>
      <c r="B31" s="364"/>
      <c r="C31" s="364"/>
      <c r="D31" s="365"/>
      <c r="E31" s="390" t="s">
        <v>118</v>
      </c>
      <c r="F31" s="361"/>
      <c r="G31" s="361"/>
      <c r="H31" s="361"/>
      <c r="I31" s="362"/>
      <c r="J31" s="363"/>
      <c r="K31" s="364"/>
      <c r="L31" s="364"/>
      <c r="M31" s="365"/>
      <c r="N31" s="391">
        <v>1360</v>
      </c>
      <c r="O31" s="392"/>
      <c r="P31" s="392"/>
      <c r="Q31" s="393"/>
      <c r="R31" s="391">
        <v>1310</v>
      </c>
      <c r="S31" s="392"/>
      <c r="T31" s="392"/>
      <c r="U31" s="393"/>
      <c r="V31" s="363"/>
      <c r="W31" s="364"/>
      <c r="X31" s="365"/>
      <c r="Y31" s="363"/>
      <c r="Z31" s="364"/>
      <c r="AA31" s="365"/>
      <c r="AB31" s="363"/>
      <c r="AC31" s="364"/>
      <c r="AD31" s="365"/>
      <c r="AE31" s="363"/>
      <c r="AF31" s="364"/>
      <c r="AG31" s="365"/>
      <c r="AH31" s="363"/>
      <c r="AI31" s="364"/>
      <c r="AJ31" s="365"/>
      <c r="AK31" s="417"/>
      <c r="AL31" s="418"/>
      <c r="AM31" s="418"/>
      <c r="AN31" s="417"/>
      <c r="AO31" s="418"/>
      <c r="AP31" s="475"/>
      <c r="AQ31" s="417"/>
      <c r="AR31" s="418"/>
      <c r="AS31" s="475"/>
      <c r="AT31" s="403">
        <f>(J28)+(SUM(V28:AJ32))+ROUND((J28+SUM(V28:AJ32))*0.083,0)+ROUND((J28+SUM(V28:AJ32))*0.027,0)+ROUND((J28+SUM(V28:AJ32))*0.016,0)+SUM(N31:U31)</f>
        <v>3887</v>
      </c>
      <c r="AU31" s="404"/>
      <c r="AV31" s="404"/>
      <c r="AW31" s="405"/>
      <c r="AX31" s="406">
        <f>(J28*2)+(SUM(V28:AJ32)*2)+ROUND((J28+SUM(V28:AJ32))*2*0.083,0)+ROUND((J28+SUM(V28:AJ32))*2*0.027,0)+ROUND((J28+SUM(V28:AJ32))*2*0.016,0)+SUM(N31:U31)</f>
        <v>5104</v>
      </c>
      <c r="AY31" s="407"/>
      <c r="AZ31" s="407"/>
      <c r="BA31" s="408"/>
      <c r="BB31" s="406">
        <f>(J28*3)+(SUM(V28:AJ32)*3)+ROUND((J28+SUM(V28:AJ32))*3*0.083,0)+ROUND((J28+SUM(V28:AJ32))*3*0.027,0)+ROUND((J28+SUM(V28:AJ32))*3*0.016,0)+SUM(N31:U31)</f>
        <v>6322</v>
      </c>
      <c r="BC31" s="407"/>
      <c r="BD31" s="407"/>
      <c r="BE31" s="408"/>
    </row>
    <row r="32" spans="1:57" ht="20.85" customHeight="1" x14ac:dyDescent="0.15">
      <c r="A32" s="337"/>
      <c r="B32" s="338"/>
      <c r="C32" s="338"/>
      <c r="D32" s="339"/>
      <c r="E32" s="394" t="s">
        <v>17</v>
      </c>
      <c r="F32" s="395"/>
      <c r="G32" s="395"/>
      <c r="H32" s="395"/>
      <c r="I32" s="396"/>
      <c r="J32" s="337"/>
      <c r="K32" s="338"/>
      <c r="L32" s="338"/>
      <c r="M32" s="339"/>
      <c r="N32" s="421">
        <v>1445</v>
      </c>
      <c r="O32" s="422"/>
      <c r="P32" s="422"/>
      <c r="Q32" s="423"/>
      <c r="R32" s="421">
        <v>2006</v>
      </c>
      <c r="S32" s="422"/>
      <c r="T32" s="422"/>
      <c r="U32" s="423"/>
      <c r="V32" s="337"/>
      <c r="W32" s="338"/>
      <c r="X32" s="339"/>
      <c r="Y32" s="337"/>
      <c r="Z32" s="338"/>
      <c r="AA32" s="339"/>
      <c r="AB32" s="337"/>
      <c r="AC32" s="338"/>
      <c r="AD32" s="339"/>
      <c r="AE32" s="337"/>
      <c r="AF32" s="338"/>
      <c r="AG32" s="339"/>
      <c r="AH32" s="337"/>
      <c r="AI32" s="338"/>
      <c r="AJ32" s="339"/>
      <c r="AK32" s="419"/>
      <c r="AL32" s="420"/>
      <c r="AM32" s="420"/>
      <c r="AN32" s="419"/>
      <c r="AO32" s="420"/>
      <c r="AP32" s="477"/>
      <c r="AQ32" s="419"/>
      <c r="AR32" s="420"/>
      <c r="AS32" s="477"/>
      <c r="AT32" s="424">
        <f>(J28)+(SUM(V28:AJ32))+ROUND((J28+SUM(V28:AJ32))*0.083,0)+ROUND((J28+SUM(V28:AJ32))*0.027,0)+ROUND((J28+SUM(V28:AJ32))*0.016,0)+SUM(N32:U32)</f>
        <v>4668</v>
      </c>
      <c r="AU32" s="425"/>
      <c r="AV32" s="425"/>
      <c r="AW32" s="426"/>
      <c r="AX32" s="427">
        <f>(J28*2)+(SUM(V28:AJ32)*2)+ROUND((J28+SUM(V28:AJ32))*2*0.083,0)+ROUND((J28+SUM(V28:AJ32))*2*0.027,0)+ROUND((J28+SUM(V28:AJ32))*2*0.016,0)+SUM(N32:U32)</f>
        <v>5885</v>
      </c>
      <c r="AY32" s="428"/>
      <c r="AZ32" s="428"/>
      <c r="BA32" s="428"/>
      <c r="BB32" s="427">
        <f>(J28*3)+(SUM(V28:AJ32)*3)+ROUND((J28+SUM(V28:AJ32))*3*0.083,0)+ROUND((J28+SUM(V28:AJ32))*3*0.027,0)+ROUND((J28+SUM(V28:AJ32))*3*0.016,0)+SUM(N32:U32)</f>
        <v>7103</v>
      </c>
      <c r="BC32" s="428"/>
      <c r="BD32" s="428"/>
      <c r="BE32" s="429"/>
    </row>
    <row r="33" spans="1:59" ht="20.8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9" ht="20.85" customHeight="1" x14ac:dyDescent="0.15">
      <c r="A34" s="378" t="s">
        <v>26</v>
      </c>
      <c r="B34" s="378"/>
      <c r="C34" s="378"/>
      <c r="D34" s="378"/>
      <c r="E34" s="378"/>
      <c r="F34" s="379" t="s">
        <v>34</v>
      </c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80"/>
      <c r="AK34" s="41" t="s">
        <v>56</v>
      </c>
      <c r="AL34" s="381" t="s">
        <v>124</v>
      </c>
      <c r="AM34" s="382"/>
      <c r="AN34" s="382"/>
      <c r="AO34" s="382"/>
      <c r="AP34" s="382"/>
      <c r="AQ34" s="382"/>
      <c r="AR34" s="382"/>
      <c r="AS34" s="382"/>
      <c r="AT34" s="382"/>
      <c r="AU34" s="382"/>
      <c r="AV34" s="382"/>
      <c r="AW34" s="382"/>
      <c r="AX34" s="382"/>
      <c r="AY34" s="382"/>
      <c r="AZ34" s="382"/>
      <c r="BA34" s="383"/>
      <c r="BB34" s="330">
        <v>30</v>
      </c>
      <c r="BC34" s="331"/>
      <c r="BD34" s="331"/>
      <c r="BE34" s="332"/>
      <c r="BF34" s="20"/>
      <c r="BG34" s="20"/>
    </row>
    <row r="35" spans="1:59" ht="20.85" customHeight="1" x14ac:dyDescent="0.15">
      <c r="A35" s="344" t="s">
        <v>27</v>
      </c>
      <c r="B35" s="345"/>
      <c r="C35" s="345"/>
      <c r="D35" s="345"/>
      <c r="E35" s="346"/>
      <c r="F35" s="350" t="s">
        <v>93</v>
      </c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1"/>
      <c r="AK35" s="41" t="s">
        <v>55</v>
      </c>
      <c r="AL35" s="327" t="s">
        <v>108</v>
      </c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9"/>
      <c r="BB35" s="330">
        <v>246</v>
      </c>
      <c r="BC35" s="331"/>
      <c r="BD35" s="331"/>
      <c r="BE35" s="332"/>
      <c r="BF35" s="20"/>
      <c r="BG35" s="20"/>
    </row>
    <row r="36" spans="1:59" ht="20.85" customHeight="1" x14ac:dyDescent="0.15">
      <c r="A36" s="347"/>
      <c r="B36" s="348"/>
      <c r="C36" s="348"/>
      <c r="D36" s="348"/>
      <c r="E36" s="349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3"/>
      <c r="AK36" s="354" t="s">
        <v>104</v>
      </c>
      <c r="AL36" s="356" t="s">
        <v>71</v>
      </c>
      <c r="AM36" s="358"/>
      <c r="AN36" s="358"/>
      <c r="AO36" s="358"/>
      <c r="AP36" s="358"/>
      <c r="AQ36" s="358"/>
      <c r="AR36" s="358"/>
      <c r="AS36" s="478"/>
      <c r="AT36" s="327" t="s">
        <v>94</v>
      </c>
      <c r="AU36" s="328"/>
      <c r="AV36" s="328"/>
      <c r="AW36" s="328"/>
      <c r="AX36" s="328"/>
      <c r="AY36" s="328"/>
      <c r="AZ36" s="328"/>
      <c r="BA36" s="329"/>
      <c r="BB36" s="330">
        <v>72</v>
      </c>
      <c r="BC36" s="331"/>
      <c r="BD36" s="331"/>
      <c r="BE36" s="332"/>
      <c r="BF36" s="20"/>
      <c r="BG36" s="20"/>
    </row>
    <row r="37" spans="1:59" ht="20.85" customHeight="1" x14ac:dyDescent="0.15">
      <c r="A37" s="347" t="s">
        <v>28</v>
      </c>
      <c r="B37" s="348"/>
      <c r="C37" s="348"/>
      <c r="D37" s="348"/>
      <c r="E37" s="349"/>
      <c r="F37" s="361" t="s">
        <v>90</v>
      </c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2"/>
      <c r="AK37" s="354"/>
      <c r="AL37" s="356"/>
      <c r="AM37" s="358"/>
      <c r="AN37" s="358"/>
      <c r="AO37" s="358"/>
      <c r="AP37" s="358"/>
      <c r="AQ37" s="358"/>
      <c r="AR37" s="358"/>
      <c r="AS37" s="478"/>
      <c r="AT37" s="327" t="s">
        <v>68</v>
      </c>
      <c r="AU37" s="328"/>
      <c r="AV37" s="328"/>
      <c r="AW37" s="328"/>
      <c r="AX37" s="328"/>
      <c r="AY37" s="328"/>
      <c r="AZ37" s="328"/>
      <c r="BA37" s="329"/>
      <c r="BB37" s="330">
        <v>144</v>
      </c>
      <c r="BC37" s="331"/>
      <c r="BD37" s="331"/>
      <c r="BE37" s="332"/>
      <c r="BF37" s="20"/>
      <c r="BG37" s="20"/>
    </row>
    <row r="38" spans="1:59" ht="20.85" customHeight="1" x14ac:dyDescent="0.15">
      <c r="A38" s="347"/>
      <c r="B38" s="348"/>
      <c r="C38" s="348"/>
      <c r="D38" s="348"/>
      <c r="E38" s="349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1"/>
      <c r="AJ38" s="362"/>
      <c r="AK38" s="354"/>
      <c r="AL38" s="356"/>
      <c r="AM38" s="358"/>
      <c r="AN38" s="358"/>
      <c r="AO38" s="358"/>
      <c r="AP38" s="358"/>
      <c r="AQ38" s="358"/>
      <c r="AR38" s="358"/>
      <c r="AS38" s="478"/>
      <c r="AT38" s="327" t="s">
        <v>69</v>
      </c>
      <c r="AU38" s="328"/>
      <c r="AV38" s="328"/>
      <c r="AW38" s="328"/>
      <c r="AX38" s="328"/>
      <c r="AY38" s="328"/>
      <c r="AZ38" s="328"/>
      <c r="BA38" s="329"/>
      <c r="BB38" s="330">
        <v>680</v>
      </c>
      <c r="BC38" s="331"/>
      <c r="BD38" s="331"/>
      <c r="BE38" s="332"/>
      <c r="BF38" s="20"/>
      <c r="BG38" s="20"/>
    </row>
    <row r="39" spans="1:59" ht="20.85" customHeight="1" x14ac:dyDescent="0.15">
      <c r="A39" s="334" t="s">
        <v>29</v>
      </c>
      <c r="B39" s="335"/>
      <c r="C39" s="335"/>
      <c r="D39" s="335"/>
      <c r="E39" s="336"/>
      <c r="F39" s="369" t="s">
        <v>119</v>
      </c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70"/>
      <c r="AK39" s="355"/>
      <c r="AL39" s="359"/>
      <c r="AM39" s="360"/>
      <c r="AN39" s="360"/>
      <c r="AO39" s="360"/>
      <c r="AP39" s="360"/>
      <c r="AQ39" s="360"/>
      <c r="AR39" s="360"/>
      <c r="AS39" s="479"/>
      <c r="AT39" s="327" t="s">
        <v>70</v>
      </c>
      <c r="AU39" s="328"/>
      <c r="AV39" s="328"/>
      <c r="AW39" s="328"/>
      <c r="AX39" s="328"/>
      <c r="AY39" s="328"/>
      <c r="AZ39" s="328"/>
      <c r="BA39" s="329"/>
      <c r="BB39" s="375">
        <v>1280</v>
      </c>
      <c r="BC39" s="376"/>
      <c r="BD39" s="376"/>
      <c r="BE39" s="377"/>
      <c r="BF39" s="20"/>
      <c r="BG39" s="20"/>
    </row>
    <row r="40" spans="1:59" ht="20.85" customHeight="1" x14ac:dyDescent="0.15">
      <c r="A40" s="363"/>
      <c r="B40" s="364"/>
      <c r="C40" s="364"/>
      <c r="D40" s="364"/>
      <c r="E40" s="365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2"/>
      <c r="AK40" s="41" t="s">
        <v>105</v>
      </c>
      <c r="AL40" s="327" t="s">
        <v>109</v>
      </c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328"/>
      <c r="AY40" s="328"/>
      <c r="AZ40" s="328"/>
      <c r="BA40" s="329"/>
      <c r="BB40" s="330">
        <v>50</v>
      </c>
      <c r="BC40" s="331"/>
      <c r="BD40" s="331"/>
      <c r="BE40" s="332"/>
      <c r="BF40" s="20"/>
      <c r="BG40" s="20"/>
    </row>
    <row r="41" spans="1:59" ht="20.85" customHeight="1" x14ac:dyDescent="0.15">
      <c r="A41" s="366"/>
      <c r="B41" s="367"/>
      <c r="C41" s="367"/>
      <c r="D41" s="367"/>
      <c r="E41" s="368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  <c r="AJ41" s="374"/>
      <c r="AK41" s="41" t="s">
        <v>106</v>
      </c>
      <c r="AL41" s="327" t="s">
        <v>110</v>
      </c>
      <c r="AM41" s="328"/>
      <c r="AN41" s="328"/>
      <c r="AO41" s="328"/>
      <c r="AP41" s="328"/>
      <c r="AQ41" s="328"/>
      <c r="AR41" s="328"/>
      <c r="AS41" s="328"/>
      <c r="AT41" s="328"/>
      <c r="AU41" s="328"/>
      <c r="AV41" s="328"/>
      <c r="AW41" s="328"/>
      <c r="AX41" s="328"/>
      <c r="AY41" s="328"/>
      <c r="AZ41" s="328"/>
      <c r="BA41" s="329"/>
      <c r="BB41" s="330">
        <v>30</v>
      </c>
      <c r="BC41" s="331"/>
      <c r="BD41" s="331"/>
      <c r="BE41" s="332"/>
      <c r="BF41" s="20"/>
      <c r="BG41" s="20"/>
    </row>
    <row r="42" spans="1:59" ht="20.85" customHeight="1" x14ac:dyDescent="0.15">
      <c r="A42" s="334" t="s">
        <v>30</v>
      </c>
      <c r="B42" s="335"/>
      <c r="C42" s="335"/>
      <c r="D42" s="335"/>
      <c r="E42" s="336"/>
      <c r="F42" s="340" t="s">
        <v>120</v>
      </c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0"/>
      <c r="AG42" s="340"/>
      <c r="AH42" s="340"/>
      <c r="AI42" s="340"/>
      <c r="AJ42" s="341"/>
      <c r="AK42" s="41" t="s">
        <v>107</v>
      </c>
      <c r="AL42" s="327" t="s">
        <v>128</v>
      </c>
      <c r="AM42" s="328"/>
      <c r="AN42" s="328"/>
      <c r="AO42" s="328"/>
      <c r="AP42" s="328"/>
      <c r="AQ42" s="328"/>
      <c r="AR42" s="328"/>
      <c r="AS42" s="328"/>
      <c r="AT42" s="328"/>
      <c r="AU42" s="328"/>
      <c r="AV42" s="328"/>
      <c r="AW42" s="328"/>
      <c r="AX42" s="328"/>
      <c r="AY42" s="328"/>
      <c r="AZ42" s="328"/>
      <c r="BA42" s="329"/>
      <c r="BB42" s="330">
        <v>60</v>
      </c>
      <c r="BC42" s="331"/>
      <c r="BD42" s="331"/>
      <c r="BE42" s="332"/>
    </row>
    <row r="43" spans="1:59" ht="20.85" customHeight="1" x14ac:dyDescent="0.15">
      <c r="A43" s="337"/>
      <c r="B43" s="338"/>
      <c r="C43" s="338"/>
      <c r="D43" s="338"/>
      <c r="E43" s="339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3"/>
      <c r="AK43" s="41" t="s">
        <v>114</v>
      </c>
      <c r="AL43" s="327" t="s">
        <v>111</v>
      </c>
      <c r="AM43" s="328"/>
      <c r="AN43" s="328"/>
      <c r="AO43" s="328"/>
      <c r="AP43" s="328"/>
      <c r="AQ43" s="328"/>
      <c r="AR43" s="328"/>
      <c r="AS43" s="328"/>
      <c r="AT43" s="328"/>
      <c r="AU43" s="328"/>
      <c r="AV43" s="328"/>
      <c r="AW43" s="328"/>
      <c r="AX43" s="328"/>
      <c r="AY43" s="328"/>
      <c r="AZ43" s="328"/>
      <c r="BA43" s="329"/>
      <c r="BB43" s="330">
        <v>280</v>
      </c>
      <c r="BC43" s="331"/>
      <c r="BD43" s="331"/>
      <c r="BE43" s="332"/>
    </row>
    <row r="44" spans="1:59" ht="18.75" customHeight="1" x14ac:dyDescent="0.15">
      <c r="B44" s="28"/>
      <c r="AG44" s="20"/>
      <c r="AH44" s="20"/>
      <c r="AI44" s="20"/>
      <c r="AJ44" s="20"/>
      <c r="AK44" s="41" t="s">
        <v>127</v>
      </c>
      <c r="AL44" s="327" t="s">
        <v>115</v>
      </c>
      <c r="AM44" s="328"/>
      <c r="AN44" s="328"/>
      <c r="AO44" s="328"/>
      <c r="AP44" s="328"/>
      <c r="AQ44" s="328"/>
      <c r="AR44" s="328"/>
      <c r="AS44" s="328"/>
      <c r="AT44" s="328"/>
      <c r="AU44" s="328"/>
      <c r="AV44" s="328"/>
      <c r="AW44" s="328"/>
      <c r="AX44" s="328"/>
      <c r="AY44" s="328"/>
      <c r="AZ44" s="328"/>
      <c r="BA44" s="329"/>
      <c r="BB44" s="330">
        <v>110</v>
      </c>
      <c r="BC44" s="331"/>
      <c r="BD44" s="331"/>
      <c r="BE44" s="332"/>
    </row>
    <row r="45" spans="1:59" ht="18" x14ac:dyDescent="0.15">
      <c r="AK45" s="41" t="s">
        <v>129</v>
      </c>
      <c r="AL45" s="327" t="s">
        <v>130</v>
      </c>
      <c r="AM45" s="328"/>
      <c r="AN45" s="328"/>
      <c r="AO45" s="328"/>
      <c r="AP45" s="328"/>
      <c r="AQ45" s="328"/>
      <c r="AR45" s="328"/>
      <c r="AS45" s="328"/>
      <c r="AT45" s="328"/>
      <c r="AU45" s="328"/>
      <c r="AV45" s="328"/>
      <c r="AW45" s="328"/>
      <c r="AX45" s="328"/>
      <c r="AY45" s="328"/>
      <c r="AZ45" s="328"/>
      <c r="BA45" s="329"/>
      <c r="BB45" s="330">
        <v>20</v>
      </c>
      <c r="BC45" s="331"/>
      <c r="BD45" s="331"/>
      <c r="BE45" s="332"/>
    </row>
    <row r="46" spans="1:59" x14ac:dyDescent="0.15">
      <c r="AL46" s="333"/>
      <c r="AM46" s="333"/>
      <c r="AN46" s="333"/>
      <c r="AO46" s="333"/>
      <c r="AP46" s="333"/>
      <c r="AQ46" s="333"/>
      <c r="AR46" s="333"/>
      <c r="AS46" s="333"/>
      <c r="AT46" s="333"/>
      <c r="AU46" s="40"/>
    </row>
    <row r="48" spans="1:59" x14ac:dyDescent="0.15">
      <c r="AL48" s="333"/>
      <c r="AM48" s="333"/>
      <c r="AN48" s="333"/>
      <c r="AO48" s="333"/>
      <c r="AP48" s="333"/>
      <c r="AQ48" s="333"/>
      <c r="AR48" s="333"/>
      <c r="AS48" s="333"/>
      <c r="AT48" s="333"/>
      <c r="AU48" s="40"/>
    </row>
    <row r="49" spans="38:57" x14ac:dyDescent="0.15"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38:57" x14ac:dyDescent="0.15">
      <c r="AL50" s="40"/>
      <c r="AM50" s="40"/>
      <c r="AN50" s="40"/>
      <c r="AO50" s="40"/>
      <c r="AP50" s="40"/>
      <c r="AQ50" s="40"/>
      <c r="AR50" s="40"/>
      <c r="AS50" s="40"/>
      <c r="AT50" s="40"/>
      <c r="AU50" s="40"/>
    </row>
  </sheetData>
  <mergeCells count="265">
    <mergeCell ref="AL44:BA44"/>
    <mergeCell ref="BB44:BE44"/>
    <mergeCell ref="AL45:BA45"/>
    <mergeCell ref="BB45:BE45"/>
    <mergeCell ref="AL46:AT46"/>
    <mergeCell ref="AL48:AT48"/>
    <mergeCell ref="AL41:BA41"/>
    <mergeCell ref="BB41:BE41"/>
    <mergeCell ref="A42:E43"/>
    <mergeCell ref="F42:AJ43"/>
    <mergeCell ref="AL42:BA42"/>
    <mergeCell ref="BB42:BE42"/>
    <mergeCell ref="AL43:BA43"/>
    <mergeCell ref="BB43:BE43"/>
    <mergeCell ref="A35:E36"/>
    <mergeCell ref="F35:AJ36"/>
    <mergeCell ref="AL35:BA35"/>
    <mergeCell ref="BB35:BE35"/>
    <mergeCell ref="AK36:AK39"/>
    <mergeCell ref="AL36:AS39"/>
    <mergeCell ref="AT36:BA36"/>
    <mergeCell ref="BB36:BE36"/>
    <mergeCell ref="A37:E38"/>
    <mergeCell ref="F37:AJ38"/>
    <mergeCell ref="AT37:BA37"/>
    <mergeCell ref="BB37:BE37"/>
    <mergeCell ref="AT38:BA38"/>
    <mergeCell ref="BB38:BE38"/>
    <mergeCell ref="A39:E41"/>
    <mergeCell ref="F39:AJ41"/>
    <mergeCell ref="AT39:BA39"/>
    <mergeCell ref="BB39:BE39"/>
    <mergeCell ref="AL40:BA40"/>
    <mergeCell ref="BB40:BE40"/>
    <mergeCell ref="A34:E34"/>
    <mergeCell ref="F34:AJ34"/>
    <mergeCell ref="AL34:BA34"/>
    <mergeCell ref="BB34:BE34"/>
    <mergeCell ref="AN28:AP32"/>
    <mergeCell ref="A28:D32"/>
    <mergeCell ref="E28:I28"/>
    <mergeCell ref="J28:M32"/>
    <mergeCell ref="N28:Q28"/>
    <mergeCell ref="R28:U28"/>
    <mergeCell ref="V28:X32"/>
    <mergeCell ref="E30:I30"/>
    <mergeCell ref="N30:Q30"/>
    <mergeCell ref="R30:U30"/>
    <mergeCell ref="E32:I32"/>
    <mergeCell ref="AT30:AW30"/>
    <mergeCell ref="AX30:BA30"/>
    <mergeCell ref="BB30:BE30"/>
    <mergeCell ref="E31:I31"/>
    <mergeCell ref="E29:I29"/>
    <mergeCell ref="N29:Q29"/>
    <mergeCell ref="R29:U29"/>
    <mergeCell ref="AT29:AW29"/>
    <mergeCell ref="AX29:BA29"/>
    <mergeCell ref="BB29:BE29"/>
    <mergeCell ref="Y28:AA32"/>
    <mergeCell ref="AB28:AD32"/>
    <mergeCell ref="AE28:AG32"/>
    <mergeCell ref="AH28:AJ32"/>
    <mergeCell ref="AK28:AM32"/>
    <mergeCell ref="N31:Q31"/>
    <mergeCell ref="R31:U31"/>
    <mergeCell ref="AT31:AW31"/>
    <mergeCell ref="AX31:BA31"/>
    <mergeCell ref="BB31:BE31"/>
    <mergeCell ref="AQ28:AS32"/>
    <mergeCell ref="AT28:AW28"/>
    <mergeCell ref="AX28:BA28"/>
    <mergeCell ref="BB28:BE28"/>
    <mergeCell ref="N32:Q32"/>
    <mergeCell ref="R32:U32"/>
    <mergeCell ref="AT32:AW32"/>
    <mergeCell ref="AX32:BA32"/>
    <mergeCell ref="BB32:BE32"/>
    <mergeCell ref="AT27:AW27"/>
    <mergeCell ref="AX27:BA27"/>
    <mergeCell ref="E26:I26"/>
    <mergeCell ref="N26:Q26"/>
    <mergeCell ref="R26:U26"/>
    <mergeCell ref="AT26:AW26"/>
    <mergeCell ref="AX26:BA26"/>
    <mergeCell ref="R25:U25"/>
    <mergeCell ref="AT25:AW25"/>
    <mergeCell ref="AX25:BA25"/>
    <mergeCell ref="BB25:BE25"/>
    <mergeCell ref="AN23:AP27"/>
    <mergeCell ref="AQ23:AS27"/>
    <mergeCell ref="AT23:AW23"/>
    <mergeCell ref="AX23:BA23"/>
    <mergeCell ref="BB23:BE23"/>
    <mergeCell ref="BB27:BE27"/>
    <mergeCell ref="BB26:BE26"/>
    <mergeCell ref="N22:Q22"/>
    <mergeCell ref="R22:U22"/>
    <mergeCell ref="AT22:AW22"/>
    <mergeCell ref="AX22:BA22"/>
    <mergeCell ref="BB22:BE22"/>
    <mergeCell ref="BB24:BE24"/>
    <mergeCell ref="N24:Q24"/>
    <mergeCell ref="R24:U24"/>
    <mergeCell ref="AT24:AW24"/>
    <mergeCell ref="AX24:BA24"/>
    <mergeCell ref="V23:X27"/>
    <mergeCell ref="Y23:AA27"/>
    <mergeCell ref="AB23:AD27"/>
    <mergeCell ref="AE23:AG27"/>
    <mergeCell ref="AH23:AJ27"/>
    <mergeCell ref="AK23:AM27"/>
    <mergeCell ref="A23:D27"/>
    <mergeCell ref="E23:I23"/>
    <mergeCell ref="J23:M27"/>
    <mergeCell ref="N23:Q23"/>
    <mergeCell ref="R23:U23"/>
    <mergeCell ref="AN18:AP22"/>
    <mergeCell ref="A18:D22"/>
    <mergeCell ref="E18:I18"/>
    <mergeCell ref="J18:M22"/>
    <mergeCell ref="N18:Q18"/>
    <mergeCell ref="R18:U18"/>
    <mergeCell ref="V18:X22"/>
    <mergeCell ref="E20:I20"/>
    <mergeCell ref="N20:Q20"/>
    <mergeCell ref="R20:U20"/>
    <mergeCell ref="E22:I22"/>
    <mergeCell ref="E25:I25"/>
    <mergeCell ref="N25:Q25"/>
    <mergeCell ref="E24:I24"/>
    <mergeCell ref="E27:I27"/>
    <mergeCell ref="N27:Q27"/>
    <mergeCell ref="R27:U27"/>
    <mergeCell ref="AT20:AW20"/>
    <mergeCell ref="AX20:BA20"/>
    <mergeCell ref="BB20:BE20"/>
    <mergeCell ref="E21:I21"/>
    <mergeCell ref="N21:Q21"/>
    <mergeCell ref="R21:U21"/>
    <mergeCell ref="AT21:AW21"/>
    <mergeCell ref="AX21:BA21"/>
    <mergeCell ref="BB21:BE21"/>
    <mergeCell ref="AQ18:AS22"/>
    <mergeCell ref="AT18:AW18"/>
    <mergeCell ref="AX18:BA18"/>
    <mergeCell ref="BB18:BE18"/>
    <mergeCell ref="E19:I19"/>
    <mergeCell ref="N19:Q19"/>
    <mergeCell ref="R19:U19"/>
    <mergeCell ref="AT19:AW19"/>
    <mergeCell ref="AX19:BA19"/>
    <mergeCell ref="BB19:BE19"/>
    <mergeCell ref="Y18:AA22"/>
    <mergeCell ref="AB18:AD22"/>
    <mergeCell ref="AE18:AG22"/>
    <mergeCell ref="AH18:AJ22"/>
    <mergeCell ref="AK18:AM22"/>
    <mergeCell ref="N17:Q17"/>
    <mergeCell ref="R17:U17"/>
    <mergeCell ref="AT17:AW17"/>
    <mergeCell ref="AX17:BA17"/>
    <mergeCell ref="BB17:BE17"/>
    <mergeCell ref="E16:I16"/>
    <mergeCell ref="N16:Q16"/>
    <mergeCell ref="R16:U16"/>
    <mergeCell ref="AT16:AW16"/>
    <mergeCell ref="AX16:BA16"/>
    <mergeCell ref="BB16:BE16"/>
    <mergeCell ref="BB14:BE14"/>
    <mergeCell ref="E15:I15"/>
    <mergeCell ref="N15:Q15"/>
    <mergeCell ref="R15:U15"/>
    <mergeCell ref="AT15:AW15"/>
    <mergeCell ref="AX15:BA15"/>
    <mergeCell ref="BB15:BE15"/>
    <mergeCell ref="AN13:AP17"/>
    <mergeCell ref="AQ13:AS17"/>
    <mergeCell ref="AT13:AW13"/>
    <mergeCell ref="AX13:BA13"/>
    <mergeCell ref="BB13:BE13"/>
    <mergeCell ref="E14:I14"/>
    <mergeCell ref="N14:Q14"/>
    <mergeCell ref="R14:U14"/>
    <mergeCell ref="AT14:AW14"/>
    <mergeCell ref="AX14:BA14"/>
    <mergeCell ref="V13:X17"/>
    <mergeCell ref="Y13:AA17"/>
    <mergeCell ref="AB13:AD17"/>
    <mergeCell ref="AE13:AG17"/>
    <mergeCell ref="AH13:AJ17"/>
    <mergeCell ref="AK13:AM17"/>
    <mergeCell ref="E17:I17"/>
    <mergeCell ref="AE8:AG12"/>
    <mergeCell ref="AH8:AJ12"/>
    <mergeCell ref="AK8:AM12"/>
    <mergeCell ref="N12:Q12"/>
    <mergeCell ref="R12:U12"/>
    <mergeCell ref="AT12:AW12"/>
    <mergeCell ref="AX12:BA12"/>
    <mergeCell ref="BB12:BE12"/>
    <mergeCell ref="A13:D17"/>
    <mergeCell ref="E13:I13"/>
    <mergeCell ref="J13:M17"/>
    <mergeCell ref="N13:Q13"/>
    <mergeCell ref="R13:U13"/>
    <mergeCell ref="AN8:AP12"/>
    <mergeCell ref="A8:D12"/>
    <mergeCell ref="E8:I8"/>
    <mergeCell ref="J8:M12"/>
    <mergeCell ref="N8:Q8"/>
    <mergeCell ref="R8:U8"/>
    <mergeCell ref="V8:X12"/>
    <mergeCell ref="E10:I10"/>
    <mergeCell ref="N10:Q10"/>
    <mergeCell ref="R10:U10"/>
    <mergeCell ref="E12:I12"/>
    <mergeCell ref="AK5:AM7"/>
    <mergeCell ref="AN5:AP7"/>
    <mergeCell ref="Y7:AA7"/>
    <mergeCell ref="AT10:AW10"/>
    <mergeCell ref="AX10:BA10"/>
    <mergeCell ref="BB10:BE10"/>
    <mergeCell ref="E11:I11"/>
    <mergeCell ref="N11:Q11"/>
    <mergeCell ref="R11:U11"/>
    <mergeCell ref="AT11:AW11"/>
    <mergeCell ref="AX11:BA11"/>
    <mergeCell ref="BB11:BE11"/>
    <mergeCell ref="AQ8:AS12"/>
    <mergeCell ref="AT8:AW8"/>
    <mergeCell ref="AX8:BA8"/>
    <mergeCell ref="BB8:BE8"/>
    <mergeCell ref="E9:I9"/>
    <mergeCell ref="N9:Q9"/>
    <mergeCell ref="R9:U9"/>
    <mergeCell ref="AT9:AW9"/>
    <mergeCell ref="AX9:BA9"/>
    <mergeCell ref="BB9:BE9"/>
    <mergeCell ref="Y8:AA12"/>
    <mergeCell ref="AB8:AD12"/>
    <mergeCell ref="A1:BE2"/>
    <mergeCell ref="A3:AT4"/>
    <mergeCell ref="AU3:AV3"/>
    <mergeCell ref="AW4:BE4"/>
    <mergeCell ref="A5:D7"/>
    <mergeCell ref="E5:I7"/>
    <mergeCell ref="J5:M5"/>
    <mergeCell ref="N5:Q7"/>
    <mergeCell ref="R5:U7"/>
    <mergeCell ref="V5:X5"/>
    <mergeCell ref="AQ5:AS7"/>
    <mergeCell ref="AT5:AW7"/>
    <mergeCell ref="AX5:BA7"/>
    <mergeCell ref="BB5:BE7"/>
    <mergeCell ref="J6:M7"/>
    <mergeCell ref="V6:AA6"/>
    <mergeCell ref="AB6:AD7"/>
    <mergeCell ref="AE6:AG7"/>
    <mergeCell ref="AH6:AJ7"/>
    <mergeCell ref="V7:X7"/>
    <mergeCell ref="Y5:AA5"/>
    <mergeCell ref="AB5:AD5"/>
    <mergeCell ref="AE5:AG5"/>
    <mergeCell ref="AH5:AJ5"/>
  </mergeCells>
  <phoneticPr fontId="2"/>
  <printOptions horizontalCentered="1"/>
  <pageMargins left="0" right="0" top="0.15748031496062992" bottom="0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AC326-B959-4715-BB9D-C2154A623799}">
  <dimension ref="A1:BG50"/>
  <sheetViews>
    <sheetView view="pageBreakPreview" zoomScaleNormal="100" zoomScaleSheetLayoutView="100" workbookViewId="0">
      <selection activeCell="BO7" sqref="BO7"/>
    </sheetView>
  </sheetViews>
  <sheetFormatPr defaultColWidth="9" defaultRowHeight="16.5" x14ac:dyDescent="0.15"/>
  <cols>
    <col min="1" max="13" width="2.875" style="17" customWidth="1"/>
    <col min="14" max="57" width="4.125" style="17" customWidth="1"/>
    <col min="58" max="132" width="3.5" style="17" customWidth="1"/>
    <col min="133" max="16384" width="9" style="17"/>
  </cols>
  <sheetData>
    <row r="1" spans="1:58" ht="12" customHeight="1" x14ac:dyDescent="0.15">
      <c r="A1" s="445" t="s">
        <v>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445"/>
      <c r="AU1" s="445"/>
      <c r="AV1" s="445"/>
      <c r="AW1" s="445"/>
      <c r="AX1" s="445"/>
      <c r="AY1" s="445"/>
      <c r="AZ1" s="445"/>
      <c r="BA1" s="445"/>
      <c r="BB1" s="445"/>
      <c r="BC1" s="445"/>
      <c r="BD1" s="445"/>
      <c r="BE1" s="445"/>
      <c r="BF1" s="16"/>
    </row>
    <row r="2" spans="1:58" ht="12" customHeight="1" x14ac:dyDescent="0.1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445"/>
      <c r="AX2" s="445"/>
      <c r="AY2" s="445"/>
      <c r="AZ2" s="445"/>
      <c r="BA2" s="445"/>
      <c r="BB2" s="445"/>
      <c r="BC2" s="445"/>
      <c r="BD2" s="445"/>
      <c r="BE2" s="445"/>
      <c r="BF2" s="16"/>
    </row>
    <row r="3" spans="1:58" ht="12" customHeight="1" x14ac:dyDescent="0.15">
      <c r="A3" s="446" t="s">
        <v>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6"/>
      <c r="AS3" s="446"/>
      <c r="AT3" s="446"/>
      <c r="AU3" s="364"/>
      <c r="AV3" s="364"/>
      <c r="AW3" s="18"/>
      <c r="AX3" s="18"/>
      <c r="AY3" s="18"/>
      <c r="AZ3" s="18"/>
      <c r="BA3" s="18"/>
      <c r="BB3" s="18"/>
      <c r="BC3" s="18"/>
      <c r="BD3" s="18"/>
      <c r="BE3" s="18"/>
    </row>
    <row r="4" spans="1:58" ht="16.5" customHeight="1" x14ac:dyDescent="0.15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35"/>
      <c r="AV4" s="18"/>
      <c r="AW4" s="448" t="s">
        <v>135</v>
      </c>
      <c r="AX4" s="448"/>
      <c r="AY4" s="448"/>
      <c r="AZ4" s="448"/>
      <c r="BA4" s="448"/>
      <c r="BB4" s="448"/>
      <c r="BC4" s="448"/>
      <c r="BD4" s="448"/>
      <c r="BE4" s="448"/>
    </row>
    <row r="5" spans="1:58" ht="24.95" customHeight="1" x14ac:dyDescent="0.15">
      <c r="A5" s="378" t="s">
        <v>0</v>
      </c>
      <c r="B5" s="378"/>
      <c r="C5" s="378"/>
      <c r="D5" s="378"/>
      <c r="E5" s="378" t="s">
        <v>25</v>
      </c>
      <c r="F5" s="378"/>
      <c r="G5" s="378"/>
      <c r="H5" s="378"/>
      <c r="I5" s="378"/>
      <c r="J5" s="451" t="s">
        <v>19</v>
      </c>
      <c r="K5" s="379"/>
      <c r="L5" s="379"/>
      <c r="M5" s="380"/>
      <c r="N5" s="378" t="s">
        <v>121</v>
      </c>
      <c r="O5" s="378"/>
      <c r="P5" s="378"/>
      <c r="Q5" s="378"/>
      <c r="R5" s="378" t="s">
        <v>3</v>
      </c>
      <c r="S5" s="378"/>
      <c r="T5" s="378"/>
      <c r="U5" s="378"/>
      <c r="V5" s="378" t="s">
        <v>20</v>
      </c>
      <c r="W5" s="378"/>
      <c r="X5" s="378"/>
      <c r="Y5" s="378" t="s">
        <v>21</v>
      </c>
      <c r="Z5" s="378"/>
      <c r="AA5" s="378"/>
      <c r="AB5" s="378" t="s">
        <v>22</v>
      </c>
      <c r="AC5" s="378"/>
      <c r="AD5" s="378"/>
      <c r="AE5" s="459" t="s">
        <v>36</v>
      </c>
      <c r="AF5" s="460"/>
      <c r="AG5" s="461"/>
      <c r="AH5" s="459" t="s">
        <v>37</v>
      </c>
      <c r="AI5" s="460"/>
      <c r="AJ5" s="461"/>
      <c r="AK5" s="452" t="s">
        <v>132</v>
      </c>
      <c r="AL5" s="453"/>
      <c r="AM5" s="453"/>
      <c r="AN5" s="452" t="s">
        <v>133</v>
      </c>
      <c r="AO5" s="453"/>
      <c r="AP5" s="454"/>
      <c r="AQ5" s="452" t="s">
        <v>134</v>
      </c>
      <c r="AR5" s="453"/>
      <c r="AS5" s="454"/>
      <c r="AT5" s="452" t="s">
        <v>73</v>
      </c>
      <c r="AU5" s="453"/>
      <c r="AV5" s="453"/>
      <c r="AW5" s="454"/>
      <c r="AX5" s="452" t="s">
        <v>74</v>
      </c>
      <c r="AY5" s="453"/>
      <c r="AZ5" s="453"/>
      <c r="BA5" s="453"/>
      <c r="BB5" s="452" t="s">
        <v>75</v>
      </c>
      <c r="BC5" s="453"/>
      <c r="BD5" s="453"/>
      <c r="BE5" s="454"/>
    </row>
    <row r="6" spans="1:58" ht="30" customHeight="1" x14ac:dyDescent="0.35">
      <c r="A6" s="449"/>
      <c r="B6" s="449"/>
      <c r="C6" s="449"/>
      <c r="D6" s="449"/>
      <c r="E6" s="449"/>
      <c r="F6" s="449"/>
      <c r="G6" s="449"/>
      <c r="H6" s="449"/>
      <c r="I6" s="449"/>
      <c r="J6" s="459" t="s">
        <v>7</v>
      </c>
      <c r="K6" s="460"/>
      <c r="L6" s="460"/>
      <c r="M6" s="461"/>
      <c r="N6" s="449"/>
      <c r="O6" s="449"/>
      <c r="P6" s="449"/>
      <c r="Q6" s="449"/>
      <c r="R6" s="449"/>
      <c r="S6" s="449"/>
      <c r="T6" s="449"/>
      <c r="U6" s="449"/>
      <c r="V6" s="465" t="s">
        <v>97</v>
      </c>
      <c r="W6" s="466"/>
      <c r="X6" s="466"/>
      <c r="Y6" s="466"/>
      <c r="Z6" s="466"/>
      <c r="AA6" s="467"/>
      <c r="AB6" s="452" t="s">
        <v>50</v>
      </c>
      <c r="AC6" s="453"/>
      <c r="AD6" s="454"/>
      <c r="AE6" s="452" t="s">
        <v>123</v>
      </c>
      <c r="AF6" s="453"/>
      <c r="AG6" s="454"/>
      <c r="AH6" s="468" t="s">
        <v>122</v>
      </c>
      <c r="AI6" s="469"/>
      <c r="AJ6" s="470"/>
      <c r="AK6" s="455"/>
      <c r="AL6" s="456"/>
      <c r="AM6" s="456"/>
      <c r="AN6" s="455"/>
      <c r="AO6" s="456"/>
      <c r="AP6" s="457"/>
      <c r="AQ6" s="455"/>
      <c r="AR6" s="456"/>
      <c r="AS6" s="457"/>
      <c r="AT6" s="455"/>
      <c r="AU6" s="456"/>
      <c r="AV6" s="456"/>
      <c r="AW6" s="457"/>
      <c r="AX6" s="455"/>
      <c r="AY6" s="456"/>
      <c r="AZ6" s="456"/>
      <c r="BA6" s="456"/>
      <c r="BB6" s="455"/>
      <c r="BC6" s="456"/>
      <c r="BD6" s="456"/>
      <c r="BE6" s="457"/>
    </row>
    <row r="7" spans="1:58" ht="30" customHeight="1" thickBot="1" x14ac:dyDescent="0.2">
      <c r="A7" s="450"/>
      <c r="B7" s="450"/>
      <c r="C7" s="450"/>
      <c r="D7" s="450"/>
      <c r="E7" s="450"/>
      <c r="F7" s="450"/>
      <c r="G7" s="450"/>
      <c r="H7" s="450"/>
      <c r="I7" s="450"/>
      <c r="J7" s="462"/>
      <c r="K7" s="463"/>
      <c r="L7" s="463"/>
      <c r="M7" s="464"/>
      <c r="N7" s="450"/>
      <c r="O7" s="450"/>
      <c r="P7" s="450"/>
      <c r="Q7" s="450"/>
      <c r="R7" s="450"/>
      <c r="S7" s="450"/>
      <c r="T7" s="450"/>
      <c r="U7" s="450"/>
      <c r="V7" s="458" t="s">
        <v>98</v>
      </c>
      <c r="W7" s="440"/>
      <c r="X7" s="440"/>
      <c r="Y7" s="440" t="s">
        <v>99</v>
      </c>
      <c r="Z7" s="440"/>
      <c r="AA7" s="441"/>
      <c r="AB7" s="458"/>
      <c r="AC7" s="440"/>
      <c r="AD7" s="441"/>
      <c r="AE7" s="458"/>
      <c r="AF7" s="440"/>
      <c r="AG7" s="441"/>
      <c r="AH7" s="471"/>
      <c r="AI7" s="472"/>
      <c r="AJ7" s="473"/>
      <c r="AK7" s="458"/>
      <c r="AL7" s="440"/>
      <c r="AM7" s="440"/>
      <c r="AN7" s="458"/>
      <c r="AO7" s="440"/>
      <c r="AP7" s="441"/>
      <c r="AQ7" s="458"/>
      <c r="AR7" s="440"/>
      <c r="AS7" s="441"/>
      <c r="AT7" s="458"/>
      <c r="AU7" s="440"/>
      <c r="AV7" s="440"/>
      <c r="AW7" s="441"/>
      <c r="AX7" s="455"/>
      <c r="AY7" s="456"/>
      <c r="AZ7" s="456"/>
      <c r="BA7" s="456"/>
      <c r="BB7" s="455"/>
      <c r="BC7" s="456"/>
      <c r="BD7" s="456"/>
      <c r="BE7" s="457"/>
    </row>
    <row r="8" spans="1:58" ht="20.85" customHeight="1" thickTop="1" x14ac:dyDescent="0.15">
      <c r="A8" s="384" t="s">
        <v>62</v>
      </c>
      <c r="B8" s="385"/>
      <c r="C8" s="385"/>
      <c r="D8" s="386"/>
      <c r="E8" s="439" t="s">
        <v>14</v>
      </c>
      <c r="F8" s="439"/>
      <c r="G8" s="439"/>
      <c r="H8" s="439"/>
      <c r="I8" s="439"/>
      <c r="J8" s="384">
        <v>661</v>
      </c>
      <c r="K8" s="385"/>
      <c r="L8" s="385"/>
      <c r="M8" s="386"/>
      <c r="N8" s="438">
        <v>300</v>
      </c>
      <c r="O8" s="438"/>
      <c r="P8" s="438"/>
      <c r="Q8" s="438"/>
      <c r="R8" s="389">
        <v>820</v>
      </c>
      <c r="S8" s="389"/>
      <c r="T8" s="389"/>
      <c r="U8" s="389"/>
      <c r="V8" s="384">
        <v>12</v>
      </c>
      <c r="W8" s="385"/>
      <c r="X8" s="386"/>
      <c r="Y8" s="384">
        <v>23</v>
      </c>
      <c r="Z8" s="385"/>
      <c r="AA8" s="386"/>
      <c r="AB8" s="384">
        <v>46</v>
      </c>
      <c r="AC8" s="385"/>
      <c r="AD8" s="386"/>
      <c r="AE8" s="384">
        <v>11</v>
      </c>
      <c r="AF8" s="385"/>
      <c r="AG8" s="386"/>
      <c r="AH8" s="384">
        <v>18</v>
      </c>
      <c r="AI8" s="385"/>
      <c r="AJ8" s="386"/>
      <c r="AK8" s="415" t="s">
        <v>102</v>
      </c>
      <c r="AL8" s="416"/>
      <c r="AM8" s="416"/>
      <c r="AN8" s="415" t="s">
        <v>113</v>
      </c>
      <c r="AO8" s="416"/>
      <c r="AP8" s="474"/>
      <c r="AQ8" s="416" t="s">
        <v>131</v>
      </c>
      <c r="AR8" s="416"/>
      <c r="AS8" s="416"/>
      <c r="AT8" s="442">
        <f>(J8)+(SUM(V8:AJ12))+ROUND((J8+SUM(V8:AJ12))*0.083,0)+ROUND((J8+SUM(V8:AJ12))*0.027,0)+ROUND((J8+SUM(V8:AJ12))*0.016,0)+SUM(N8:U8)</f>
        <v>1988</v>
      </c>
      <c r="AU8" s="443"/>
      <c r="AV8" s="443"/>
      <c r="AW8" s="444"/>
      <c r="AX8" s="400">
        <f>(J8*2)+(SUM(V8:AJ12)*2)+ROUND((J8+SUM(V8:AJ12))*2*0.083,0)+ROUND((J8+SUM(V8:AJ12))*2*0.027,0)+ROUND((J8+SUM(V8:AJ12))*2*0.016,0)+SUM(N8:U8)</f>
        <v>2857</v>
      </c>
      <c r="AY8" s="401"/>
      <c r="AZ8" s="401"/>
      <c r="BA8" s="401"/>
      <c r="BB8" s="400">
        <f>(J8*3)+(SUM(V8:AJ12)*3)+ROUND((J8+SUM(V8:AJ12))*3*0.083,0)+ROUND((J8+SUM(V8:AJ12))*3*0.027,0)+ROUND((J8+SUM(V8:AJ12))*3*0.016,0)+SUM(N8:U8)</f>
        <v>3724</v>
      </c>
      <c r="BC8" s="401"/>
      <c r="BD8" s="401"/>
      <c r="BE8" s="402"/>
    </row>
    <row r="9" spans="1:58" ht="20.85" customHeight="1" x14ac:dyDescent="0.15">
      <c r="A9" s="363"/>
      <c r="B9" s="364"/>
      <c r="C9" s="364"/>
      <c r="D9" s="365"/>
      <c r="E9" s="390" t="s">
        <v>15</v>
      </c>
      <c r="F9" s="361"/>
      <c r="G9" s="361"/>
      <c r="H9" s="361"/>
      <c r="I9" s="362"/>
      <c r="J9" s="363"/>
      <c r="K9" s="364"/>
      <c r="L9" s="364"/>
      <c r="M9" s="365"/>
      <c r="N9" s="347">
        <v>390</v>
      </c>
      <c r="O9" s="348"/>
      <c r="P9" s="348"/>
      <c r="Q9" s="349"/>
      <c r="R9" s="391">
        <v>820</v>
      </c>
      <c r="S9" s="392"/>
      <c r="T9" s="392"/>
      <c r="U9" s="393"/>
      <c r="V9" s="363"/>
      <c r="W9" s="364"/>
      <c r="X9" s="365"/>
      <c r="Y9" s="363"/>
      <c r="Z9" s="364"/>
      <c r="AA9" s="365"/>
      <c r="AB9" s="363"/>
      <c r="AC9" s="364"/>
      <c r="AD9" s="365"/>
      <c r="AE9" s="363"/>
      <c r="AF9" s="364"/>
      <c r="AG9" s="365"/>
      <c r="AH9" s="363"/>
      <c r="AI9" s="364"/>
      <c r="AJ9" s="365"/>
      <c r="AK9" s="417"/>
      <c r="AL9" s="418"/>
      <c r="AM9" s="418"/>
      <c r="AN9" s="417"/>
      <c r="AO9" s="418"/>
      <c r="AP9" s="475"/>
      <c r="AQ9" s="418"/>
      <c r="AR9" s="418"/>
      <c r="AS9" s="418"/>
      <c r="AT9" s="403">
        <f>(J8)+(SUM(V8:AJ12))+ROUND((J8+SUM(V8:AJ12))*0.083,0)+ROUND((J8+SUM(V8:AJ12))*0.027,0)+ROUND((J8+SUM(V8:AJ12))*0.016,0)+SUM(N9:U9)</f>
        <v>2078</v>
      </c>
      <c r="AU9" s="404"/>
      <c r="AV9" s="404"/>
      <c r="AW9" s="405"/>
      <c r="AX9" s="406">
        <f>(J8*2)+(SUM(V8:AJ12)*2)+ROUND((J8+SUM(V8:AJ12))*2*0.083,0)+ROUND((J8+SUM(V8:AJ12))*2*0.027,0)+ROUND((J8+SUM(V8:AJ12))*2*0.016,0)+SUM(N9:U9)</f>
        <v>2947</v>
      </c>
      <c r="AY9" s="407"/>
      <c r="AZ9" s="407"/>
      <c r="BA9" s="407"/>
      <c r="BB9" s="406">
        <f>(J8*3)+(SUM(V8:AJ12)*3)+ROUND((J8+SUM(V8:AJ12))*3*0.083,0)+ROUND((J8+SUM(V8:AJ12))*3*0.027,0)+ROUND((J8+SUM(V8:AJ12))*3*0.016,0)+SUM(N9:U9)</f>
        <v>3814</v>
      </c>
      <c r="BC9" s="407"/>
      <c r="BD9" s="407"/>
      <c r="BE9" s="408"/>
    </row>
    <row r="10" spans="1:58" ht="20.85" customHeight="1" x14ac:dyDescent="0.15">
      <c r="A10" s="363"/>
      <c r="B10" s="364"/>
      <c r="C10" s="364"/>
      <c r="D10" s="365"/>
      <c r="E10" s="390" t="s">
        <v>117</v>
      </c>
      <c r="F10" s="361"/>
      <c r="G10" s="361"/>
      <c r="H10" s="361"/>
      <c r="I10" s="362"/>
      <c r="J10" s="363"/>
      <c r="K10" s="364"/>
      <c r="L10" s="364"/>
      <c r="M10" s="365"/>
      <c r="N10" s="347">
        <v>650</v>
      </c>
      <c r="O10" s="348"/>
      <c r="P10" s="348"/>
      <c r="Q10" s="349"/>
      <c r="R10" s="391">
        <v>1310</v>
      </c>
      <c r="S10" s="392"/>
      <c r="T10" s="392"/>
      <c r="U10" s="393"/>
      <c r="V10" s="363"/>
      <c r="W10" s="364"/>
      <c r="X10" s="365"/>
      <c r="Y10" s="363"/>
      <c r="Z10" s="364"/>
      <c r="AA10" s="365"/>
      <c r="AB10" s="363"/>
      <c r="AC10" s="364"/>
      <c r="AD10" s="365"/>
      <c r="AE10" s="363"/>
      <c r="AF10" s="364"/>
      <c r="AG10" s="365"/>
      <c r="AH10" s="363"/>
      <c r="AI10" s="364"/>
      <c r="AJ10" s="365"/>
      <c r="AK10" s="417"/>
      <c r="AL10" s="418"/>
      <c r="AM10" s="418"/>
      <c r="AN10" s="417"/>
      <c r="AO10" s="418"/>
      <c r="AP10" s="475"/>
      <c r="AQ10" s="418"/>
      <c r="AR10" s="418"/>
      <c r="AS10" s="418"/>
      <c r="AT10" s="403">
        <f>(J8)+(SUM(V8:AJ12))+ROUND((J8+SUM(V8:AJ12))*0.083,0)+ROUND((J8+SUM(V8:AJ12))*0.027,0)+ROUND((J8+SUM(V8:AJ12))*0.016,0)+SUM(N10:U10)</f>
        <v>2828</v>
      </c>
      <c r="AU10" s="404"/>
      <c r="AV10" s="404"/>
      <c r="AW10" s="405"/>
      <c r="AX10" s="406">
        <f>(J8*2)+(SUM(V8:AJ12)*2)+ROUND((J8+SUM(V8:AJ12))*2*0.083,0)+ROUND((J8+SUM(V8:AJ12))*2*0.027,0)+ROUND((J8+SUM(V8:AJ12))*2*0.016,0)+SUM(N10:U10)</f>
        <v>3697</v>
      </c>
      <c r="AY10" s="407"/>
      <c r="AZ10" s="407"/>
      <c r="BA10" s="408"/>
      <c r="BB10" s="406">
        <f>(J8*3)+(SUM(V8:AJ12)*3)+ROUND((J8+SUM(V8:AJ12))*3*0.083,0)+ROUND((J8+SUM(V8:AJ12))*3*0.027,0)+ROUND((J8+SUM(V8:AJ12))*3*0.016,0)+SUM(N10:U10)</f>
        <v>4564</v>
      </c>
      <c r="BC10" s="407"/>
      <c r="BD10" s="407"/>
      <c r="BE10" s="408"/>
    </row>
    <row r="11" spans="1:58" ht="20.85" customHeight="1" x14ac:dyDescent="0.15">
      <c r="A11" s="363"/>
      <c r="B11" s="364"/>
      <c r="C11" s="364"/>
      <c r="D11" s="365"/>
      <c r="E11" s="390" t="s">
        <v>118</v>
      </c>
      <c r="F11" s="361"/>
      <c r="G11" s="361"/>
      <c r="H11" s="361"/>
      <c r="I11" s="362"/>
      <c r="J11" s="363"/>
      <c r="K11" s="364"/>
      <c r="L11" s="364"/>
      <c r="M11" s="365"/>
      <c r="N11" s="391">
        <v>1360</v>
      </c>
      <c r="O11" s="392"/>
      <c r="P11" s="392"/>
      <c r="Q11" s="393"/>
      <c r="R11" s="391">
        <v>1310</v>
      </c>
      <c r="S11" s="392"/>
      <c r="T11" s="392"/>
      <c r="U11" s="393"/>
      <c r="V11" s="363"/>
      <c r="W11" s="364"/>
      <c r="X11" s="365"/>
      <c r="Y11" s="363"/>
      <c r="Z11" s="364"/>
      <c r="AA11" s="365"/>
      <c r="AB11" s="363"/>
      <c r="AC11" s="364"/>
      <c r="AD11" s="365"/>
      <c r="AE11" s="363"/>
      <c r="AF11" s="364"/>
      <c r="AG11" s="365"/>
      <c r="AH11" s="363"/>
      <c r="AI11" s="364"/>
      <c r="AJ11" s="365"/>
      <c r="AK11" s="417"/>
      <c r="AL11" s="418"/>
      <c r="AM11" s="418"/>
      <c r="AN11" s="417"/>
      <c r="AO11" s="418"/>
      <c r="AP11" s="475"/>
      <c r="AQ11" s="418"/>
      <c r="AR11" s="418"/>
      <c r="AS11" s="418"/>
      <c r="AT11" s="403">
        <f>(J8)+(SUM(V8:AJ12))+ROUND((J8+SUM(V8:AJ12))*0.083,0)+ROUND((J8+SUM(V8:AJ12))*0.027,0)+ROUND((J8+SUM(V8:AJ12))*0.016,0)+SUM(N11:U11)</f>
        <v>3538</v>
      </c>
      <c r="AU11" s="404"/>
      <c r="AV11" s="404"/>
      <c r="AW11" s="405"/>
      <c r="AX11" s="406">
        <f>(J8*2)+(SUM(V8:AJ12)*2)+ROUND((J8+SUM(V8:AJ12))*2*0.083,0)+ROUND((J8+SUM(V8:AJ12))*2*0.027,0)+ROUND((J8+SUM(V8:AJ12))*2*0.016,0)+SUM(N11:U11)</f>
        <v>4407</v>
      </c>
      <c r="AY11" s="407"/>
      <c r="AZ11" s="407"/>
      <c r="BA11" s="408"/>
      <c r="BB11" s="406">
        <f>(J8*3)+(SUM(V8:AJ12)*3)+ROUND((J8+SUM(V8:AJ12))*3*0.083,0)+ROUND((J8+SUM(V8:AJ12))*3*0.027,0)+ROUND((J8+SUM(V8:AJ12))*3*0.016,0)+SUM(N11:U11)</f>
        <v>5274</v>
      </c>
      <c r="BC11" s="407"/>
      <c r="BD11" s="407"/>
      <c r="BE11" s="408"/>
    </row>
    <row r="12" spans="1:58" ht="20.85" customHeight="1" thickBot="1" x14ac:dyDescent="0.2">
      <c r="A12" s="430"/>
      <c r="B12" s="431"/>
      <c r="C12" s="431"/>
      <c r="D12" s="432"/>
      <c r="E12" s="394" t="s">
        <v>17</v>
      </c>
      <c r="F12" s="395"/>
      <c r="G12" s="395"/>
      <c r="H12" s="395"/>
      <c r="I12" s="396"/>
      <c r="J12" s="430"/>
      <c r="K12" s="431"/>
      <c r="L12" s="431"/>
      <c r="M12" s="432"/>
      <c r="N12" s="435">
        <v>1445</v>
      </c>
      <c r="O12" s="436"/>
      <c r="P12" s="436"/>
      <c r="Q12" s="437"/>
      <c r="R12" s="435">
        <v>2006</v>
      </c>
      <c r="S12" s="436"/>
      <c r="T12" s="436"/>
      <c r="U12" s="437"/>
      <c r="V12" s="430"/>
      <c r="W12" s="431"/>
      <c r="X12" s="432"/>
      <c r="Y12" s="430"/>
      <c r="Z12" s="431"/>
      <c r="AA12" s="432"/>
      <c r="AB12" s="430"/>
      <c r="AC12" s="431"/>
      <c r="AD12" s="432"/>
      <c r="AE12" s="430"/>
      <c r="AF12" s="431"/>
      <c r="AG12" s="432"/>
      <c r="AH12" s="430"/>
      <c r="AI12" s="431"/>
      <c r="AJ12" s="432"/>
      <c r="AK12" s="433"/>
      <c r="AL12" s="434"/>
      <c r="AM12" s="434"/>
      <c r="AN12" s="433"/>
      <c r="AO12" s="434"/>
      <c r="AP12" s="476"/>
      <c r="AQ12" s="434"/>
      <c r="AR12" s="434"/>
      <c r="AS12" s="434"/>
      <c r="AT12" s="409">
        <f>(J8)+(SUM(V8:AJ12))+ROUND((J8+SUM(V8:AJ12))*0.083,0)+ROUND((J8+SUM(V8:AJ12))*0.027,0)+ROUND((J8+SUM(V8:AJ12))*0.016,0)+SUM(N12:U12)</f>
        <v>4319</v>
      </c>
      <c r="AU12" s="410"/>
      <c r="AV12" s="410"/>
      <c r="AW12" s="411"/>
      <c r="AX12" s="412">
        <f>(J8*2)+(SUM(V8:AJ12)*2)+ROUND((J8+SUM(V8:AJ12))*2*0.083,0)+ROUND((J8+SUM(V8:AJ12))*2*0.027,0)+ROUND((J8+SUM(V8:AJ12))*2*0.016,0)+SUM(N12:U12)</f>
        <v>5188</v>
      </c>
      <c r="AY12" s="413"/>
      <c r="AZ12" s="413"/>
      <c r="BA12" s="413"/>
      <c r="BB12" s="412">
        <f>(J8*3)+(SUM(V8:AJ12)*3)+ROUND((J8+SUM(V8:AJ12))*3*0.083,0)+ROUND((J8+SUM(V8:AJ12))*3*0.027,0)+ROUND((J8+SUM(V8:AJ12))*3*0.016,0)+SUM(N12:U12)</f>
        <v>6055</v>
      </c>
      <c r="BC12" s="413"/>
      <c r="BD12" s="413"/>
      <c r="BE12" s="414"/>
    </row>
    <row r="13" spans="1:58" ht="20.85" customHeight="1" thickTop="1" x14ac:dyDescent="0.15">
      <c r="A13" s="384" t="s">
        <v>61</v>
      </c>
      <c r="B13" s="385"/>
      <c r="C13" s="385"/>
      <c r="D13" s="386"/>
      <c r="E13" s="387" t="s">
        <v>14</v>
      </c>
      <c r="F13" s="387"/>
      <c r="G13" s="387"/>
      <c r="H13" s="387"/>
      <c r="I13" s="387"/>
      <c r="J13" s="384">
        <v>730</v>
      </c>
      <c r="K13" s="385"/>
      <c r="L13" s="385"/>
      <c r="M13" s="386"/>
      <c r="N13" s="438">
        <v>300</v>
      </c>
      <c r="O13" s="438"/>
      <c r="P13" s="438"/>
      <c r="Q13" s="438"/>
      <c r="R13" s="389">
        <v>820</v>
      </c>
      <c r="S13" s="389"/>
      <c r="T13" s="389"/>
      <c r="U13" s="389"/>
      <c r="V13" s="384">
        <v>12</v>
      </c>
      <c r="W13" s="385"/>
      <c r="X13" s="386"/>
      <c r="Y13" s="384">
        <v>23</v>
      </c>
      <c r="Z13" s="385"/>
      <c r="AA13" s="386"/>
      <c r="AB13" s="384">
        <v>46</v>
      </c>
      <c r="AC13" s="385"/>
      <c r="AD13" s="386"/>
      <c r="AE13" s="384">
        <v>11</v>
      </c>
      <c r="AF13" s="385"/>
      <c r="AG13" s="386"/>
      <c r="AH13" s="384">
        <v>18</v>
      </c>
      <c r="AI13" s="385"/>
      <c r="AJ13" s="386"/>
      <c r="AK13" s="415" t="s">
        <v>102</v>
      </c>
      <c r="AL13" s="416"/>
      <c r="AM13" s="416"/>
      <c r="AN13" s="415" t="s">
        <v>113</v>
      </c>
      <c r="AO13" s="416"/>
      <c r="AP13" s="474"/>
      <c r="AQ13" s="416" t="s">
        <v>131</v>
      </c>
      <c r="AR13" s="416"/>
      <c r="AS13" s="416"/>
      <c r="AT13" s="397">
        <f>(J13)+(SUM(V13:AJ17))+ROUND((J13+SUM(V13:AJ17))*0.083,0)+ROUND((J13+SUM(V13:AJ17))*0.027,0)+ROUND((J13+SUM(V13:AJ17))*0.016,0)+SUM(N13:U13)</f>
        <v>2066</v>
      </c>
      <c r="AU13" s="398"/>
      <c r="AV13" s="398"/>
      <c r="AW13" s="399"/>
      <c r="AX13" s="400">
        <f>(J13*2)+(SUM(V13:AJ17)*2)+ROUND((J13+SUM(V13:AJ17))*2*0.083,0)+ROUND((J13+SUM(V13:AJ17))*2*0.027,0)+ROUND((J13+SUM(V13:AJ17))*2*0.016,0)+SUM(N13:U13)</f>
        <v>3011</v>
      </c>
      <c r="AY13" s="401"/>
      <c r="AZ13" s="401"/>
      <c r="BA13" s="401"/>
      <c r="BB13" s="400">
        <f>(J13*3)+(SUM(V13:AJ17)*3)+ROUND((J13+SUM(V13:AJ17))*3*0.083,0)+ROUND((J13+SUM(V13:AJ17))*3*0.027,0)+ROUND((J13+SUM(V13:AJ17))*3*0.016,0)+SUM(N13:U13)</f>
        <v>3957</v>
      </c>
      <c r="BC13" s="401"/>
      <c r="BD13" s="401"/>
      <c r="BE13" s="402"/>
    </row>
    <row r="14" spans="1:58" ht="20.85" customHeight="1" x14ac:dyDescent="0.15">
      <c r="A14" s="363"/>
      <c r="B14" s="364"/>
      <c r="C14" s="364"/>
      <c r="D14" s="365"/>
      <c r="E14" s="390" t="s">
        <v>15</v>
      </c>
      <c r="F14" s="361"/>
      <c r="G14" s="361"/>
      <c r="H14" s="361"/>
      <c r="I14" s="362"/>
      <c r="J14" s="363"/>
      <c r="K14" s="364"/>
      <c r="L14" s="364"/>
      <c r="M14" s="365"/>
      <c r="N14" s="347">
        <v>390</v>
      </c>
      <c r="O14" s="348"/>
      <c r="P14" s="348"/>
      <c r="Q14" s="349"/>
      <c r="R14" s="391">
        <v>820</v>
      </c>
      <c r="S14" s="392"/>
      <c r="T14" s="392"/>
      <c r="U14" s="393"/>
      <c r="V14" s="363"/>
      <c r="W14" s="364"/>
      <c r="X14" s="365"/>
      <c r="Y14" s="363"/>
      <c r="Z14" s="364"/>
      <c r="AA14" s="365"/>
      <c r="AB14" s="363"/>
      <c r="AC14" s="364"/>
      <c r="AD14" s="365"/>
      <c r="AE14" s="363"/>
      <c r="AF14" s="364"/>
      <c r="AG14" s="365"/>
      <c r="AH14" s="363"/>
      <c r="AI14" s="364"/>
      <c r="AJ14" s="365"/>
      <c r="AK14" s="417"/>
      <c r="AL14" s="418"/>
      <c r="AM14" s="418"/>
      <c r="AN14" s="417"/>
      <c r="AO14" s="418"/>
      <c r="AP14" s="475"/>
      <c r="AQ14" s="418"/>
      <c r="AR14" s="418"/>
      <c r="AS14" s="418"/>
      <c r="AT14" s="403">
        <f>(J13)+(SUM(V13:AJ17))+ROUND((J13+SUM(V13:AJ17))*0.083,0)+ROUND((J13+SUM(V13:AJ17))*0.027,0)+ROUND((J13+SUM(V13:AJ17))*0.016,0)+SUM(N14:U14)</f>
        <v>2156</v>
      </c>
      <c r="AU14" s="404"/>
      <c r="AV14" s="404"/>
      <c r="AW14" s="405"/>
      <c r="AX14" s="406">
        <f>(J13*2)+(SUM(V13:AJ17)*2)+ROUND((J13+SUM(V13:AJ17))*2*0.083,0)+ROUND((J13+SUM(V13:AJ17))*2*0.027,0)+ROUND((J13+SUM(V13:AJ17))*2*0.016,0)+SUM(N14:U14)</f>
        <v>3101</v>
      </c>
      <c r="AY14" s="407"/>
      <c r="AZ14" s="407"/>
      <c r="BA14" s="407"/>
      <c r="BB14" s="406">
        <f>(J13*3)+(SUM(V13:AJ17)*3)+ROUND((J13+SUM(V13:AJ17))*3*0.083,0)+ROUND((J13+SUM(V13:AJ17))*3*0.027,0)+ROUND((J13+SUM(V13:AJ17))*3*0.016,0)+SUM(N14:U14)</f>
        <v>4047</v>
      </c>
      <c r="BC14" s="407"/>
      <c r="BD14" s="407"/>
      <c r="BE14" s="408"/>
    </row>
    <row r="15" spans="1:58" ht="20.85" customHeight="1" x14ac:dyDescent="0.15">
      <c r="A15" s="363"/>
      <c r="B15" s="364"/>
      <c r="C15" s="364"/>
      <c r="D15" s="365"/>
      <c r="E15" s="390" t="s">
        <v>117</v>
      </c>
      <c r="F15" s="361"/>
      <c r="G15" s="361"/>
      <c r="H15" s="361"/>
      <c r="I15" s="362"/>
      <c r="J15" s="363"/>
      <c r="K15" s="364"/>
      <c r="L15" s="364"/>
      <c r="M15" s="365"/>
      <c r="N15" s="347">
        <v>650</v>
      </c>
      <c r="O15" s="348"/>
      <c r="P15" s="348"/>
      <c r="Q15" s="349"/>
      <c r="R15" s="391">
        <v>1310</v>
      </c>
      <c r="S15" s="392"/>
      <c r="T15" s="392"/>
      <c r="U15" s="393"/>
      <c r="V15" s="363"/>
      <c r="W15" s="364"/>
      <c r="X15" s="365"/>
      <c r="Y15" s="363"/>
      <c r="Z15" s="364"/>
      <c r="AA15" s="365"/>
      <c r="AB15" s="363"/>
      <c r="AC15" s="364"/>
      <c r="AD15" s="365"/>
      <c r="AE15" s="363"/>
      <c r="AF15" s="364"/>
      <c r="AG15" s="365"/>
      <c r="AH15" s="363"/>
      <c r="AI15" s="364"/>
      <c r="AJ15" s="365"/>
      <c r="AK15" s="417"/>
      <c r="AL15" s="418"/>
      <c r="AM15" s="418"/>
      <c r="AN15" s="417"/>
      <c r="AO15" s="418"/>
      <c r="AP15" s="475"/>
      <c r="AQ15" s="418"/>
      <c r="AR15" s="418"/>
      <c r="AS15" s="418"/>
      <c r="AT15" s="403">
        <f>(J13)+(SUM(V13:AJ17))+ROUND((J13+SUM(V13:AJ17))*0.083,0)+ROUND((J13+SUM(V13:AJ17))*0.027,0)+ROUND((J13+SUM(V13:AJ17))*0.016,0)+SUM(N15:U15)</f>
        <v>2906</v>
      </c>
      <c r="AU15" s="404"/>
      <c r="AV15" s="404"/>
      <c r="AW15" s="405"/>
      <c r="AX15" s="406">
        <f>(J13*2)+(SUM(V13:AJ17)*2)+ROUND((J13+SUM(V13:AJ17))*2*0.083,0)+ROUND((J13+SUM(V13:AJ17))*2*0.027,0)+ROUND((J13+SUM(V13:AJ17))*2*0.016,0)+SUM(N15:U15)</f>
        <v>3851</v>
      </c>
      <c r="AY15" s="407"/>
      <c r="AZ15" s="407"/>
      <c r="BA15" s="408"/>
      <c r="BB15" s="406">
        <f>(J13*3)+(SUM(V13:AJ17)*3)+ROUND((J13+SUM(V13:AJ17))*3*0.083,0)+ROUND((J13+SUM(V13:AJ17))*3*0.027,0)+ROUND((J13+SUM(V13:AJ17))*3*0.016,0)+SUM(N15:U15)</f>
        <v>4797</v>
      </c>
      <c r="BC15" s="407"/>
      <c r="BD15" s="407"/>
      <c r="BE15" s="408"/>
    </row>
    <row r="16" spans="1:58" ht="20.85" customHeight="1" x14ac:dyDescent="0.15">
      <c r="A16" s="363"/>
      <c r="B16" s="364"/>
      <c r="C16" s="364"/>
      <c r="D16" s="365"/>
      <c r="E16" s="390" t="s">
        <v>118</v>
      </c>
      <c r="F16" s="361"/>
      <c r="G16" s="361"/>
      <c r="H16" s="361"/>
      <c r="I16" s="362"/>
      <c r="J16" s="363"/>
      <c r="K16" s="364"/>
      <c r="L16" s="364"/>
      <c r="M16" s="365"/>
      <c r="N16" s="391">
        <v>1360</v>
      </c>
      <c r="O16" s="392"/>
      <c r="P16" s="392"/>
      <c r="Q16" s="393"/>
      <c r="R16" s="391">
        <v>1310</v>
      </c>
      <c r="S16" s="392"/>
      <c r="T16" s="392"/>
      <c r="U16" s="393"/>
      <c r="V16" s="363"/>
      <c r="W16" s="364"/>
      <c r="X16" s="365"/>
      <c r="Y16" s="363"/>
      <c r="Z16" s="364"/>
      <c r="AA16" s="365"/>
      <c r="AB16" s="363"/>
      <c r="AC16" s="364"/>
      <c r="AD16" s="365"/>
      <c r="AE16" s="363"/>
      <c r="AF16" s="364"/>
      <c r="AG16" s="365"/>
      <c r="AH16" s="363"/>
      <c r="AI16" s="364"/>
      <c r="AJ16" s="365"/>
      <c r="AK16" s="417"/>
      <c r="AL16" s="418"/>
      <c r="AM16" s="418"/>
      <c r="AN16" s="417"/>
      <c r="AO16" s="418"/>
      <c r="AP16" s="475"/>
      <c r="AQ16" s="418"/>
      <c r="AR16" s="418"/>
      <c r="AS16" s="418"/>
      <c r="AT16" s="403">
        <f>(J13)+(SUM(V13:AJ17))+ROUND((J13+SUM(V13:AJ17))*0.083,0)+ROUND((J13+SUM(V13:AJ17))*0.027,0)+ROUND((J13+SUM(V13:AJ17))*0.016,0)+SUM(N16:U16)</f>
        <v>3616</v>
      </c>
      <c r="AU16" s="404"/>
      <c r="AV16" s="404"/>
      <c r="AW16" s="405"/>
      <c r="AX16" s="406">
        <f>(J13*2)+(SUM(V13:AJ17)*2)+ROUND((J13+SUM(V13:AJ17))*2*0.083,0)+ROUND((J13+SUM(V13:AJ17))*2*0.027,0)+ROUND((J13+SUM(V13:AJ17))*2*0.016,0)+SUM(N16:U16)</f>
        <v>4561</v>
      </c>
      <c r="AY16" s="407"/>
      <c r="AZ16" s="407"/>
      <c r="BA16" s="408"/>
      <c r="BB16" s="406">
        <f>(J13*3)+(SUM(V13:AJ17)*3)+ROUND((J13+SUM(V13:AJ17))*3*0.083,0)+ROUND((J13+SUM(V13:AJ17))*3*0.027,0)+ROUND((J13+SUM(V13:AJ17))*3*0.016,0)+SUM(N16:U16)</f>
        <v>5507</v>
      </c>
      <c r="BC16" s="407"/>
      <c r="BD16" s="407"/>
      <c r="BE16" s="408"/>
    </row>
    <row r="17" spans="1:57" ht="20.85" customHeight="1" thickBot="1" x14ac:dyDescent="0.2">
      <c r="A17" s="430"/>
      <c r="B17" s="431"/>
      <c r="C17" s="431"/>
      <c r="D17" s="432"/>
      <c r="E17" s="394" t="s">
        <v>17</v>
      </c>
      <c r="F17" s="395"/>
      <c r="G17" s="395"/>
      <c r="H17" s="395"/>
      <c r="I17" s="396"/>
      <c r="J17" s="430"/>
      <c r="K17" s="431"/>
      <c r="L17" s="431"/>
      <c r="M17" s="432"/>
      <c r="N17" s="435">
        <v>1445</v>
      </c>
      <c r="O17" s="436"/>
      <c r="P17" s="436"/>
      <c r="Q17" s="437"/>
      <c r="R17" s="435">
        <v>2006</v>
      </c>
      <c r="S17" s="436"/>
      <c r="T17" s="436"/>
      <c r="U17" s="437"/>
      <c r="V17" s="430"/>
      <c r="W17" s="431"/>
      <c r="X17" s="432"/>
      <c r="Y17" s="430"/>
      <c r="Z17" s="431"/>
      <c r="AA17" s="432"/>
      <c r="AB17" s="430"/>
      <c r="AC17" s="431"/>
      <c r="AD17" s="432"/>
      <c r="AE17" s="430"/>
      <c r="AF17" s="431"/>
      <c r="AG17" s="432"/>
      <c r="AH17" s="430"/>
      <c r="AI17" s="431"/>
      <c r="AJ17" s="432"/>
      <c r="AK17" s="433"/>
      <c r="AL17" s="434"/>
      <c r="AM17" s="434"/>
      <c r="AN17" s="433"/>
      <c r="AO17" s="434"/>
      <c r="AP17" s="476"/>
      <c r="AQ17" s="434"/>
      <c r="AR17" s="434"/>
      <c r="AS17" s="434"/>
      <c r="AT17" s="409">
        <f>(J13)+(SUM(V13:AJ17))+ROUND((J13+SUM(V13:AJ17))*0.083,0)+ROUND((J13+SUM(V13:AJ17))*0.027,0)+ROUND((J13+SUM(V13:AJ17))*0.016,0)+SUM(N17:U17)</f>
        <v>4397</v>
      </c>
      <c r="AU17" s="410"/>
      <c r="AV17" s="410"/>
      <c r="AW17" s="411"/>
      <c r="AX17" s="412">
        <f>(J13*2)+(SUM(V13:AJ17)*2)+ROUND((J13+SUM(V13:AJ17))*2*0.083,0)+ROUND((J13+SUM(V13:AJ17))*2*0.027,0)+ROUND((J13+SUM(V13:AJ17))*2*0.016,0)+SUM(N17:U17)</f>
        <v>5342</v>
      </c>
      <c r="AY17" s="413"/>
      <c r="AZ17" s="413"/>
      <c r="BA17" s="413"/>
      <c r="BB17" s="412">
        <f>(J13*3)+(SUM(V13:AJ17)*3)+ROUND((J13+SUM(V13:AJ17))*3*0.083,0)+ROUND((J13+SUM(V13:AJ17))*3*0.027,0)+ROUND((J13+SUM(V13:AJ17))*3*0.016,0)+SUM(N17:U17)</f>
        <v>6288</v>
      </c>
      <c r="BC17" s="413"/>
      <c r="BD17" s="413"/>
      <c r="BE17" s="414"/>
    </row>
    <row r="18" spans="1:57" ht="20.85" customHeight="1" thickTop="1" x14ac:dyDescent="0.15">
      <c r="A18" s="384" t="s">
        <v>60</v>
      </c>
      <c r="B18" s="385"/>
      <c r="C18" s="385"/>
      <c r="D18" s="386"/>
      <c r="E18" s="387" t="s">
        <v>14</v>
      </c>
      <c r="F18" s="387"/>
      <c r="G18" s="387"/>
      <c r="H18" s="387"/>
      <c r="I18" s="387"/>
      <c r="J18" s="384">
        <v>803</v>
      </c>
      <c r="K18" s="385"/>
      <c r="L18" s="385"/>
      <c r="M18" s="386"/>
      <c r="N18" s="438">
        <v>300</v>
      </c>
      <c r="O18" s="438"/>
      <c r="P18" s="438"/>
      <c r="Q18" s="438"/>
      <c r="R18" s="389">
        <v>820</v>
      </c>
      <c r="S18" s="389"/>
      <c r="T18" s="389"/>
      <c r="U18" s="389"/>
      <c r="V18" s="384">
        <v>12</v>
      </c>
      <c r="W18" s="385"/>
      <c r="X18" s="386"/>
      <c r="Y18" s="384">
        <v>23</v>
      </c>
      <c r="Z18" s="385"/>
      <c r="AA18" s="386"/>
      <c r="AB18" s="384">
        <v>46</v>
      </c>
      <c r="AC18" s="385"/>
      <c r="AD18" s="386"/>
      <c r="AE18" s="384">
        <v>11</v>
      </c>
      <c r="AF18" s="385"/>
      <c r="AG18" s="386"/>
      <c r="AH18" s="384">
        <v>18</v>
      </c>
      <c r="AI18" s="385"/>
      <c r="AJ18" s="386"/>
      <c r="AK18" s="415" t="s">
        <v>102</v>
      </c>
      <c r="AL18" s="416"/>
      <c r="AM18" s="416"/>
      <c r="AN18" s="415" t="s">
        <v>113</v>
      </c>
      <c r="AO18" s="416"/>
      <c r="AP18" s="474"/>
      <c r="AQ18" s="416" t="s">
        <v>131</v>
      </c>
      <c r="AR18" s="416"/>
      <c r="AS18" s="416"/>
      <c r="AT18" s="397">
        <f>(J18)+(SUM(V18:AJ22))+ROUND((J18+SUM(V18:AJ22))*0.083,0)+ROUND((J18+SUM(V18:AJ22))*0.027,0)+ROUND((J18+SUM(V18:AJ22))*0.016,0)+SUM(N18:U18)</f>
        <v>2149</v>
      </c>
      <c r="AU18" s="398"/>
      <c r="AV18" s="398"/>
      <c r="AW18" s="399"/>
      <c r="AX18" s="400">
        <f>(J18*2)+(SUM(V18:AJ22)*2)+ROUND((J18+SUM(V18:AJ22))*2*0.083,0)+ROUND((J18+SUM(V18:AJ22))*2*0.027,0)+ROUND((J18+SUM(V18:AJ22))*2*0.016,0)+SUM(N18:U18)</f>
        <v>3176</v>
      </c>
      <c r="AY18" s="401"/>
      <c r="AZ18" s="401"/>
      <c r="BA18" s="401"/>
      <c r="BB18" s="400">
        <f>(J18*3)+(SUM(V18:AJ22)*3)+ROUND((J18+SUM(V18:AJ22))*3*0.083,0)+ROUND((J18+SUM(V18:AJ22))*3*0.027,0)+ROUND((J18+SUM(V18:AJ22))*3*0.016,0)+SUM(N18:U18)</f>
        <v>4204</v>
      </c>
      <c r="BC18" s="401"/>
      <c r="BD18" s="401"/>
      <c r="BE18" s="402"/>
    </row>
    <row r="19" spans="1:57" ht="20.85" customHeight="1" x14ac:dyDescent="0.15">
      <c r="A19" s="363"/>
      <c r="B19" s="364"/>
      <c r="C19" s="364"/>
      <c r="D19" s="365"/>
      <c r="E19" s="390" t="s">
        <v>15</v>
      </c>
      <c r="F19" s="361"/>
      <c r="G19" s="361"/>
      <c r="H19" s="361"/>
      <c r="I19" s="362"/>
      <c r="J19" s="363"/>
      <c r="K19" s="364"/>
      <c r="L19" s="364"/>
      <c r="M19" s="365"/>
      <c r="N19" s="347">
        <v>390</v>
      </c>
      <c r="O19" s="348"/>
      <c r="P19" s="348"/>
      <c r="Q19" s="349"/>
      <c r="R19" s="391">
        <v>820</v>
      </c>
      <c r="S19" s="392"/>
      <c r="T19" s="392"/>
      <c r="U19" s="393"/>
      <c r="V19" s="363"/>
      <c r="W19" s="364"/>
      <c r="X19" s="365"/>
      <c r="Y19" s="363"/>
      <c r="Z19" s="364"/>
      <c r="AA19" s="365"/>
      <c r="AB19" s="363"/>
      <c r="AC19" s="364"/>
      <c r="AD19" s="365"/>
      <c r="AE19" s="363"/>
      <c r="AF19" s="364"/>
      <c r="AG19" s="365"/>
      <c r="AH19" s="363"/>
      <c r="AI19" s="364"/>
      <c r="AJ19" s="365"/>
      <c r="AK19" s="417"/>
      <c r="AL19" s="418"/>
      <c r="AM19" s="418"/>
      <c r="AN19" s="417"/>
      <c r="AO19" s="418"/>
      <c r="AP19" s="475"/>
      <c r="AQ19" s="418"/>
      <c r="AR19" s="418"/>
      <c r="AS19" s="418"/>
      <c r="AT19" s="403">
        <f>(J18)+(SUM(V18:AJ22))+ROUND((J18+SUM(V18:AJ22))*0.083,0)+ROUND((J18+SUM(V18:AJ22))*0.027,0)+ROUND((J18+SUM(V18:AJ22))*0.016,0)+SUM(N19:U19)</f>
        <v>2239</v>
      </c>
      <c r="AU19" s="404"/>
      <c r="AV19" s="404"/>
      <c r="AW19" s="405"/>
      <c r="AX19" s="406">
        <f>(J18*2)+(SUM(V18:AJ22)*2)+ROUND((J18+SUM(V18:AJ22))*2*0.083,0)+ROUND((J18+SUM(V18:AJ22))*2*0.027,0)+ROUND((J18+SUM(V18:AJ22))*2*0.016,0)+SUM(N19:U19)</f>
        <v>3266</v>
      </c>
      <c r="AY19" s="407"/>
      <c r="AZ19" s="407"/>
      <c r="BA19" s="407"/>
      <c r="BB19" s="406">
        <f>(J18*3)+(SUM(V18:AJ22)*3)+ROUND((J18+SUM(V18:AJ22))*3*0.083,0)+ROUND((J18+SUM(V18:AJ22))*3*0.027,0)+ROUND((J18+SUM(V18:AJ22))*3*0.016,0)+SUM(N19:U19)</f>
        <v>4294</v>
      </c>
      <c r="BC19" s="407"/>
      <c r="BD19" s="407"/>
      <c r="BE19" s="408"/>
    </row>
    <row r="20" spans="1:57" ht="20.85" customHeight="1" x14ac:dyDescent="0.15">
      <c r="A20" s="363"/>
      <c r="B20" s="364"/>
      <c r="C20" s="364"/>
      <c r="D20" s="365"/>
      <c r="E20" s="390" t="s">
        <v>117</v>
      </c>
      <c r="F20" s="361"/>
      <c r="G20" s="361"/>
      <c r="H20" s="361"/>
      <c r="I20" s="362"/>
      <c r="J20" s="363"/>
      <c r="K20" s="364"/>
      <c r="L20" s="364"/>
      <c r="M20" s="365"/>
      <c r="N20" s="347">
        <v>650</v>
      </c>
      <c r="O20" s="348"/>
      <c r="P20" s="348"/>
      <c r="Q20" s="349"/>
      <c r="R20" s="391">
        <v>1310</v>
      </c>
      <c r="S20" s="392"/>
      <c r="T20" s="392"/>
      <c r="U20" s="393"/>
      <c r="V20" s="363"/>
      <c r="W20" s="364"/>
      <c r="X20" s="365"/>
      <c r="Y20" s="363"/>
      <c r="Z20" s="364"/>
      <c r="AA20" s="365"/>
      <c r="AB20" s="363"/>
      <c r="AC20" s="364"/>
      <c r="AD20" s="365"/>
      <c r="AE20" s="363"/>
      <c r="AF20" s="364"/>
      <c r="AG20" s="365"/>
      <c r="AH20" s="363"/>
      <c r="AI20" s="364"/>
      <c r="AJ20" s="365"/>
      <c r="AK20" s="417"/>
      <c r="AL20" s="418"/>
      <c r="AM20" s="418"/>
      <c r="AN20" s="417"/>
      <c r="AO20" s="418"/>
      <c r="AP20" s="475"/>
      <c r="AQ20" s="418"/>
      <c r="AR20" s="418"/>
      <c r="AS20" s="418"/>
      <c r="AT20" s="403">
        <f>(J18)+(SUM(V18:AJ22))+ROUND((J18+SUM(V18:AJ22))*0.083,0)+ROUND((J18+SUM(V18:AJ22))*0.027,0)+ROUND((J18+SUM(V18:AJ22))*0.016,0)+SUM(N20:U20)</f>
        <v>2989</v>
      </c>
      <c r="AU20" s="404"/>
      <c r="AV20" s="404"/>
      <c r="AW20" s="405"/>
      <c r="AX20" s="406">
        <f>(J18*2)+(SUM(V18:AJ22)*2)+ROUND((J18+SUM(V18:AJ22))*2*0.083,0)+ROUND((J18+SUM(V18:AJ22))*2*0.027,0)+ROUND((J18+SUM(V18:AJ22))*2*0.016,0)+SUM(N20:U20)</f>
        <v>4016</v>
      </c>
      <c r="AY20" s="407"/>
      <c r="AZ20" s="407"/>
      <c r="BA20" s="408"/>
      <c r="BB20" s="406">
        <f>(J18*3)+(SUM(V18:AJ22)*3)+ROUND((J18+SUM(V18:AJ22))*3*0.083,0)+ROUND((J18+SUM(V18:AJ22))*3*0.027,0)+ROUND((J18+SUM(V18:AJ22))*3*0.016,0)+SUM(N20:U20)</f>
        <v>5044</v>
      </c>
      <c r="BC20" s="407"/>
      <c r="BD20" s="407"/>
      <c r="BE20" s="408"/>
    </row>
    <row r="21" spans="1:57" ht="20.85" customHeight="1" x14ac:dyDescent="0.15">
      <c r="A21" s="363"/>
      <c r="B21" s="364"/>
      <c r="C21" s="364"/>
      <c r="D21" s="365"/>
      <c r="E21" s="390" t="s">
        <v>118</v>
      </c>
      <c r="F21" s="361"/>
      <c r="G21" s="361"/>
      <c r="H21" s="361"/>
      <c r="I21" s="362"/>
      <c r="J21" s="363"/>
      <c r="K21" s="364"/>
      <c r="L21" s="364"/>
      <c r="M21" s="365"/>
      <c r="N21" s="391">
        <v>1360</v>
      </c>
      <c r="O21" s="392"/>
      <c r="P21" s="392"/>
      <c r="Q21" s="393"/>
      <c r="R21" s="391">
        <v>1310</v>
      </c>
      <c r="S21" s="392"/>
      <c r="T21" s="392"/>
      <c r="U21" s="393"/>
      <c r="V21" s="363"/>
      <c r="W21" s="364"/>
      <c r="X21" s="365"/>
      <c r="Y21" s="363"/>
      <c r="Z21" s="364"/>
      <c r="AA21" s="365"/>
      <c r="AB21" s="363"/>
      <c r="AC21" s="364"/>
      <c r="AD21" s="365"/>
      <c r="AE21" s="363"/>
      <c r="AF21" s="364"/>
      <c r="AG21" s="365"/>
      <c r="AH21" s="363"/>
      <c r="AI21" s="364"/>
      <c r="AJ21" s="365"/>
      <c r="AK21" s="417"/>
      <c r="AL21" s="418"/>
      <c r="AM21" s="418"/>
      <c r="AN21" s="417"/>
      <c r="AO21" s="418"/>
      <c r="AP21" s="475"/>
      <c r="AQ21" s="418"/>
      <c r="AR21" s="418"/>
      <c r="AS21" s="418"/>
      <c r="AT21" s="403">
        <f>(J18)+(SUM(V18:AJ22))+ROUND((J18+SUM(V18:AJ22))*0.083,0)+ROUND((J18+SUM(V18:AJ22))*0.027,0)+ROUND((J18+SUM(V18:AJ22))*0.016,0)+SUM(N21:U21)</f>
        <v>3699</v>
      </c>
      <c r="AU21" s="404"/>
      <c r="AV21" s="404"/>
      <c r="AW21" s="405"/>
      <c r="AX21" s="406">
        <f>(J18*2)+(SUM(V18:AJ22)*2)+ROUND((J18+SUM(V18:AJ22))*2*0.083,0)+ROUND((J18+SUM(V18:AJ22))*2*0.027,0)+ROUND((J18+SUM(V18:AJ22))*2*0.016,0)+SUM(N21:U21)</f>
        <v>4726</v>
      </c>
      <c r="AY21" s="407"/>
      <c r="AZ21" s="407"/>
      <c r="BA21" s="408"/>
      <c r="BB21" s="406">
        <f>(J18*3)+(SUM(V18:AJ22)*3)+ROUND((J18+SUM(V18:AJ22))*3*0.083,0)+ROUND((J18+SUM(V18:AJ22))*3*0.027,0)+ROUND((J18+SUM(V18:AJ22))*3*0.016,0)+SUM(N21:U21)</f>
        <v>5754</v>
      </c>
      <c r="BC21" s="407"/>
      <c r="BD21" s="407"/>
      <c r="BE21" s="408"/>
    </row>
    <row r="22" spans="1:57" ht="20.85" customHeight="1" thickBot="1" x14ac:dyDescent="0.2">
      <c r="A22" s="430"/>
      <c r="B22" s="431"/>
      <c r="C22" s="431"/>
      <c r="D22" s="432"/>
      <c r="E22" s="394" t="s">
        <v>17</v>
      </c>
      <c r="F22" s="395"/>
      <c r="G22" s="395"/>
      <c r="H22" s="395"/>
      <c r="I22" s="396"/>
      <c r="J22" s="430"/>
      <c r="K22" s="431"/>
      <c r="L22" s="431"/>
      <c r="M22" s="432"/>
      <c r="N22" s="435">
        <v>1445</v>
      </c>
      <c r="O22" s="436"/>
      <c r="P22" s="436"/>
      <c r="Q22" s="437"/>
      <c r="R22" s="435">
        <v>2006</v>
      </c>
      <c r="S22" s="436"/>
      <c r="T22" s="436"/>
      <c r="U22" s="437"/>
      <c r="V22" s="430"/>
      <c r="W22" s="431"/>
      <c r="X22" s="432"/>
      <c r="Y22" s="430"/>
      <c r="Z22" s="431"/>
      <c r="AA22" s="432"/>
      <c r="AB22" s="430"/>
      <c r="AC22" s="431"/>
      <c r="AD22" s="432"/>
      <c r="AE22" s="430"/>
      <c r="AF22" s="431"/>
      <c r="AG22" s="432"/>
      <c r="AH22" s="430"/>
      <c r="AI22" s="431"/>
      <c r="AJ22" s="432"/>
      <c r="AK22" s="433"/>
      <c r="AL22" s="434"/>
      <c r="AM22" s="434"/>
      <c r="AN22" s="433"/>
      <c r="AO22" s="434"/>
      <c r="AP22" s="476"/>
      <c r="AQ22" s="434"/>
      <c r="AR22" s="434"/>
      <c r="AS22" s="434"/>
      <c r="AT22" s="409">
        <f>(J18)+(SUM(V18:AJ22))+ROUND((J18+SUM(V18:AJ22))*0.083,0)+ROUND((J18+SUM(V18:AJ22))*0.027,0)+ROUND((J18+SUM(V18:AJ22))*0.016,0)+SUM(N22:U22)</f>
        <v>4480</v>
      </c>
      <c r="AU22" s="410"/>
      <c r="AV22" s="410"/>
      <c r="AW22" s="411"/>
      <c r="AX22" s="412">
        <f>(J18*2)+(SUM(V18:AJ22)*2)+ROUND((J18+SUM(V18:AJ22))*2*0.083,0)+ROUND((J18+SUM(V18:AJ22))*2*0.027,0)+ROUND((J18+SUM(V18:AJ22))*2*0.016,0)+SUM(N22:U22)</f>
        <v>5507</v>
      </c>
      <c r="AY22" s="413"/>
      <c r="AZ22" s="413"/>
      <c r="BA22" s="413"/>
      <c r="BB22" s="412">
        <f>(J18*3)+(SUM(V18:AJ22)*3)+ROUND((J18+SUM(V18:AJ22))*3*0.083,0)+ROUND((J18+SUM(V18:AJ22))*3*0.027,0)+ROUND((J18+SUM(V18:AJ22))*3*0.016,0)+SUM(N22:U22)</f>
        <v>6535</v>
      </c>
      <c r="BC22" s="413"/>
      <c r="BD22" s="413"/>
      <c r="BE22" s="414"/>
    </row>
    <row r="23" spans="1:57" ht="20.85" customHeight="1" thickTop="1" x14ac:dyDescent="0.15">
      <c r="A23" s="384" t="s">
        <v>59</v>
      </c>
      <c r="B23" s="385"/>
      <c r="C23" s="385"/>
      <c r="D23" s="386"/>
      <c r="E23" s="387" t="s">
        <v>14</v>
      </c>
      <c r="F23" s="387"/>
      <c r="G23" s="387"/>
      <c r="H23" s="387"/>
      <c r="I23" s="387"/>
      <c r="J23" s="384">
        <v>874</v>
      </c>
      <c r="K23" s="385"/>
      <c r="L23" s="385"/>
      <c r="M23" s="386"/>
      <c r="N23" s="438">
        <v>300</v>
      </c>
      <c r="O23" s="438"/>
      <c r="P23" s="438"/>
      <c r="Q23" s="438"/>
      <c r="R23" s="389">
        <v>820</v>
      </c>
      <c r="S23" s="389"/>
      <c r="T23" s="389"/>
      <c r="U23" s="389"/>
      <c r="V23" s="384">
        <v>12</v>
      </c>
      <c r="W23" s="385"/>
      <c r="X23" s="386"/>
      <c r="Y23" s="384">
        <v>23</v>
      </c>
      <c r="Z23" s="385"/>
      <c r="AA23" s="386"/>
      <c r="AB23" s="384">
        <v>46</v>
      </c>
      <c r="AC23" s="385"/>
      <c r="AD23" s="386"/>
      <c r="AE23" s="384">
        <v>11</v>
      </c>
      <c r="AF23" s="385"/>
      <c r="AG23" s="386"/>
      <c r="AH23" s="384">
        <v>18</v>
      </c>
      <c r="AI23" s="385"/>
      <c r="AJ23" s="386"/>
      <c r="AK23" s="415" t="s">
        <v>102</v>
      </c>
      <c r="AL23" s="416"/>
      <c r="AM23" s="416"/>
      <c r="AN23" s="415" t="s">
        <v>113</v>
      </c>
      <c r="AO23" s="416"/>
      <c r="AP23" s="474"/>
      <c r="AQ23" s="416" t="s">
        <v>131</v>
      </c>
      <c r="AR23" s="416"/>
      <c r="AS23" s="416"/>
      <c r="AT23" s="397">
        <f>(J23)+(SUM(V23:AJ27))+ROUND((J23+SUM(V23:AJ27))*0.083,0)+ROUND((J23+SUM(V23:AJ27))*0.027,0)+ROUND((J23+SUM(V23:AJ27))*0.016,0)+SUM(N23:U23)</f>
        <v>2229</v>
      </c>
      <c r="AU23" s="398"/>
      <c r="AV23" s="398"/>
      <c r="AW23" s="399"/>
      <c r="AX23" s="400">
        <f>(J23*2)+(SUM(V23:AJ27)*2)+ROUND((J23+SUM(V23:AJ27))*2*0.083,0)+ROUND((J23+SUM(V23:AJ27))*2*0.027,0)+ROUND((J23+SUM(V23:AJ27))*2*0.016,0)+SUM(N23:U23)</f>
        <v>3335</v>
      </c>
      <c r="AY23" s="401"/>
      <c r="AZ23" s="401"/>
      <c r="BA23" s="401"/>
      <c r="BB23" s="400">
        <f>(J23*3)+(SUM(V23:AJ27)*3)+ROUND((J23+SUM(V23:AJ27))*3*0.083,0)+ROUND((J23+SUM(V23:AJ27))*3*0.027,0)+ROUND((J23+SUM(V23:AJ27))*3*0.016,0)+SUM(N23:U23)</f>
        <v>4444</v>
      </c>
      <c r="BC23" s="401"/>
      <c r="BD23" s="401"/>
      <c r="BE23" s="402"/>
    </row>
    <row r="24" spans="1:57" ht="20.85" customHeight="1" x14ac:dyDescent="0.15">
      <c r="A24" s="363"/>
      <c r="B24" s="364"/>
      <c r="C24" s="364"/>
      <c r="D24" s="365"/>
      <c r="E24" s="390" t="s">
        <v>15</v>
      </c>
      <c r="F24" s="361"/>
      <c r="G24" s="361"/>
      <c r="H24" s="361"/>
      <c r="I24" s="362"/>
      <c r="J24" s="363"/>
      <c r="K24" s="364"/>
      <c r="L24" s="364"/>
      <c r="M24" s="365"/>
      <c r="N24" s="347">
        <v>390</v>
      </c>
      <c r="O24" s="348"/>
      <c r="P24" s="348"/>
      <c r="Q24" s="349"/>
      <c r="R24" s="391">
        <v>820</v>
      </c>
      <c r="S24" s="392"/>
      <c r="T24" s="392"/>
      <c r="U24" s="393"/>
      <c r="V24" s="363"/>
      <c r="W24" s="364"/>
      <c r="X24" s="365"/>
      <c r="Y24" s="363"/>
      <c r="Z24" s="364"/>
      <c r="AA24" s="365"/>
      <c r="AB24" s="363"/>
      <c r="AC24" s="364"/>
      <c r="AD24" s="365"/>
      <c r="AE24" s="363"/>
      <c r="AF24" s="364"/>
      <c r="AG24" s="365"/>
      <c r="AH24" s="363"/>
      <c r="AI24" s="364"/>
      <c r="AJ24" s="365"/>
      <c r="AK24" s="417"/>
      <c r="AL24" s="418"/>
      <c r="AM24" s="418"/>
      <c r="AN24" s="417"/>
      <c r="AO24" s="418"/>
      <c r="AP24" s="475"/>
      <c r="AQ24" s="418"/>
      <c r="AR24" s="418"/>
      <c r="AS24" s="418"/>
      <c r="AT24" s="403">
        <f>(J23)+(SUM(V23:AJ27))+ROUND((J23+SUM(V23:AJ27))*0.083,0)+ROUND((J23+SUM(V23:AJ27))*0.027,0)+ROUND((J23+SUM(V23:AJ27))*0.016,0)+SUM(N24:U24)</f>
        <v>2319</v>
      </c>
      <c r="AU24" s="404"/>
      <c r="AV24" s="404"/>
      <c r="AW24" s="405"/>
      <c r="AX24" s="406">
        <f>(J23*2)+(SUM(V23:AJ27)*2)+ROUND((J23+SUM(V23:AJ27))*2*0.083,0)+ROUND((J23+SUM(V23:AJ27))*2*0.027,0)+ROUND((J23+SUM(V23:AJ27))*2*0.016,0)+SUM(N24:U24)</f>
        <v>3425</v>
      </c>
      <c r="AY24" s="407"/>
      <c r="AZ24" s="407"/>
      <c r="BA24" s="407"/>
      <c r="BB24" s="406">
        <f>(J23*3)+(SUM(V23:AJ27)*3)+ROUND((J23+SUM(V23:AJ27))*3*0.083,0)+ROUND((J23+SUM(V23:AJ27))*3*0.027,0)+ROUND((J23+SUM(V23:AJ27))*3*0.016,0)+SUM(N24:U24)</f>
        <v>4534</v>
      </c>
      <c r="BC24" s="407"/>
      <c r="BD24" s="407"/>
      <c r="BE24" s="408"/>
    </row>
    <row r="25" spans="1:57" ht="20.85" customHeight="1" x14ac:dyDescent="0.15">
      <c r="A25" s="363"/>
      <c r="B25" s="364"/>
      <c r="C25" s="364"/>
      <c r="D25" s="365"/>
      <c r="E25" s="390" t="s">
        <v>117</v>
      </c>
      <c r="F25" s="361"/>
      <c r="G25" s="361"/>
      <c r="H25" s="361"/>
      <c r="I25" s="362"/>
      <c r="J25" s="363"/>
      <c r="K25" s="364"/>
      <c r="L25" s="364"/>
      <c r="M25" s="365"/>
      <c r="N25" s="347">
        <v>650</v>
      </c>
      <c r="O25" s="348"/>
      <c r="P25" s="348"/>
      <c r="Q25" s="349"/>
      <c r="R25" s="391">
        <v>1310</v>
      </c>
      <c r="S25" s="392"/>
      <c r="T25" s="392"/>
      <c r="U25" s="393"/>
      <c r="V25" s="363"/>
      <c r="W25" s="364"/>
      <c r="X25" s="365"/>
      <c r="Y25" s="363"/>
      <c r="Z25" s="364"/>
      <c r="AA25" s="365"/>
      <c r="AB25" s="363"/>
      <c r="AC25" s="364"/>
      <c r="AD25" s="365"/>
      <c r="AE25" s="363"/>
      <c r="AF25" s="364"/>
      <c r="AG25" s="365"/>
      <c r="AH25" s="363"/>
      <c r="AI25" s="364"/>
      <c r="AJ25" s="365"/>
      <c r="AK25" s="417"/>
      <c r="AL25" s="418"/>
      <c r="AM25" s="418"/>
      <c r="AN25" s="417"/>
      <c r="AO25" s="418"/>
      <c r="AP25" s="475"/>
      <c r="AQ25" s="418"/>
      <c r="AR25" s="418"/>
      <c r="AS25" s="418"/>
      <c r="AT25" s="403">
        <f>(J23)+(SUM(V23:AJ27))+ROUND((J23+SUM(V23:AJ27))*0.083,0)+ROUND((J23+SUM(V23:AJ27))*0.027,0)+ROUND((J23+SUM(V23:AJ27))*0.016,0)+SUM(N25:U25)</f>
        <v>3069</v>
      </c>
      <c r="AU25" s="404"/>
      <c r="AV25" s="404"/>
      <c r="AW25" s="405"/>
      <c r="AX25" s="406">
        <f>(J23*2)+(SUM(V23:AJ27)*2)+ROUND((J23+SUM(V23:AJ27))*2*0.083,0)+ROUND((J23+SUM(V23:AJ27))*2*0.027,0)+ROUND((J23+SUM(V23:AJ27))*2*0.016,0)+SUM(N25:U25)</f>
        <v>4175</v>
      </c>
      <c r="AY25" s="407"/>
      <c r="AZ25" s="407"/>
      <c r="BA25" s="408"/>
      <c r="BB25" s="406">
        <f>(J23*3)+(SUM(V23:AJ27)*3)+ROUND((J23+SUM(V23:AJ27))*3*0.083,0)+ROUND((J23+SUM(V23:AJ27))*3*0.027,0)+ROUND((J23+SUM(V23:AJ27))*3*0.016,0)+SUM(N25:U25)</f>
        <v>5284</v>
      </c>
      <c r="BC25" s="407"/>
      <c r="BD25" s="407"/>
      <c r="BE25" s="408"/>
    </row>
    <row r="26" spans="1:57" ht="20.85" customHeight="1" x14ac:dyDescent="0.15">
      <c r="A26" s="363"/>
      <c r="B26" s="364"/>
      <c r="C26" s="364"/>
      <c r="D26" s="365"/>
      <c r="E26" s="390" t="s">
        <v>118</v>
      </c>
      <c r="F26" s="361"/>
      <c r="G26" s="361"/>
      <c r="H26" s="361"/>
      <c r="I26" s="362"/>
      <c r="J26" s="363"/>
      <c r="K26" s="364"/>
      <c r="L26" s="364"/>
      <c r="M26" s="365"/>
      <c r="N26" s="391">
        <v>1360</v>
      </c>
      <c r="O26" s="392"/>
      <c r="P26" s="392"/>
      <c r="Q26" s="393"/>
      <c r="R26" s="391">
        <v>1310</v>
      </c>
      <c r="S26" s="392"/>
      <c r="T26" s="392"/>
      <c r="U26" s="393"/>
      <c r="V26" s="363"/>
      <c r="W26" s="364"/>
      <c r="X26" s="365"/>
      <c r="Y26" s="363"/>
      <c r="Z26" s="364"/>
      <c r="AA26" s="365"/>
      <c r="AB26" s="363"/>
      <c r="AC26" s="364"/>
      <c r="AD26" s="365"/>
      <c r="AE26" s="363"/>
      <c r="AF26" s="364"/>
      <c r="AG26" s="365"/>
      <c r="AH26" s="363"/>
      <c r="AI26" s="364"/>
      <c r="AJ26" s="365"/>
      <c r="AK26" s="417"/>
      <c r="AL26" s="418"/>
      <c r="AM26" s="418"/>
      <c r="AN26" s="417"/>
      <c r="AO26" s="418"/>
      <c r="AP26" s="475"/>
      <c r="AQ26" s="418"/>
      <c r="AR26" s="418"/>
      <c r="AS26" s="418"/>
      <c r="AT26" s="403">
        <f>(J23)+(SUM(V23:AJ27))+ROUND((J23+SUM(V23:AJ27))*0.083,0)+ROUND((J23+SUM(V23:AJ27))*0.027,0)+ROUND((J23+SUM(V23:AJ27))*0.016,0)+SUM(N26:U26)</f>
        <v>3779</v>
      </c>
      <c r="AU26" s="404"/>
      <c r="AV26" s="404"/>
      <c r="AW26" s="405"/>
      <c r="AX26" s="406">
        <f>(J23*2)+(SUM(V23:AJ27)*2)+ROUND((J23+SUM(V23:AJ27))*2*0.083,0)+ROUND((J23+SUM(V23:AJ27))*2*0.027,0)+ROUND((J23+SUM(V23:AJ27))*2*0.016,0)+SUM(N26:U26)</f>
        <v>4885</v>
      </c>
      <c r="AY26" s="407"/>
      <c r="AZ26" s="407"/>
      <c r="BA26" s="408"/>
      <c r="BB26" s="406">
        <f>(J23*3)+(SUM(V23:AJ27)*3)+ROUND((J23+SUM(V23:AJ27))*3*0.083,0)+ROUND((J23+SUM(V23:AJ27))*3*0.027,0)+ROUND((J23+SUM(V23:AJ27))*3*0.016,0)+SUM(N26:U26)</f>
        <v>5994</v>
      </c>
      <c r="BC26" s="407"/>
      <c r="BD26" s="407"/>
      <c r="BE26" s="408"/>
    </row>
    <row r="27" spans="1:57" ht="20.85" customHeight="1" thickBot="1" x14ac:dyDescent="0.2">
      <c r="A27" s="430"/>
      <c r="B27" s="431"/>
      <c r="C27" s="431"/>
      <c r="D27" s="432"/>
      <c r="E27" s="394" t="s">
        <v>17</v>
      </c>
      <c r="F27" s="395"/>
      <c r="G27" s="395"/>
      <c r="H27" s="395"/>
      <c r="I27" s="396"/>
      <c r="J27" s="430"/>
      <c r="K27" s="431"/>
      <c r="L27" s="431"/>
      <c r="M27" s="432"/>
      <c r="N27" s="435">
        <v>1445</v>
      </c>
      <c r="O27" s="436"/>
      <c r="P27" s="436"/>
      <c r="Q27" s="437"/>
      <c r="R27" s="435">
        <v>2006</v>
      </c>
      <c r="S27" s="436"/>
      <c r="T27" s="436"/>
      <c r="U27" s="437"/>
      <c r="V27" s="430"/>
      <c r="W27" s="431"/>
      <c r="X27" s="432"/>
      <c r="Y27" s="430"/>
      <c r="Z27" s="431"/>
      <c r="AA27" s="432"/>
      <c r="AB27" s="430"/>
      <c r="AC27" s="431"/>
      <c r="AD27" s="432"/>
      <c r="AE27" s="430"/>
      <c r="AF27" s="431"/>
      <c r="AG27" s="432"/>
      <c r="AH27" s="430"/>
      <c r="AI27" s="431"/>
      <c r="AJ27" s="432"/>
      <c r="AK27" s="433"/>
      <c r="AL27" s="434"/>
      <c r="AM27" s="434"/>
      <c r="AN27" s="433"/>
      <c r="AO27" s="434"/>
      <c r="AP27" s="476"/>
      <c r="AQ27" s="434"/>
      <c r="AR27" s="434"/>
      <c r="AS27" s="434"/>
      <c r="AT27" s="409">
        <f>(J23)+(SUM(V23:AJ27))+ROUND((J23+SUM(V23:AJ27))*0.083,0)+ROUND((J23+SUM(V23:AJ27))*0.027,0)+ROUND((J23+SUM(V23:AJ27))*0.016,0)+SUM(N27:U27)</f>
        <v>4560</v>
      </c>
      <c r="AU27" s="410"/>
      <c r="AV27" s="410"/>
      <c r="AW27" s="411"/>
      <c r="AX27" s="412">
        <f>(J23*2)+(SUM(V23:AJ27)*2)+ROUND((J23+SUM(V23:AJ27))*2*0.083,0)+ROUND((J23+SUM(V23:AJ27))*2*0.027,0)+ROUND((J23+SUM(V23:AJ27))*2*0.016,0)+SUM(N27:U27)</f>
        <v>5666</v>
      </c>
      <c r="AY27" s="413"/>
      <c r="AZ27" s="413"/>
      <c r="BA27" s="413"/>
      <c r="BB27" s="412">
        <f>(J23*3)+(SUM(V23:AJ27)*3)+ROUND((J23+SUM(V23:AJ27))*3*0.083,0)+ROUND((J23+SUM(V23:AJ27))*3*0.027,0)+ROUND((J23+SUM(V23:AJ27))*3*0.016,0)+SUM(N27:U27)</f>
        <v>6775</v>
      </c>
      <c r="BC27" s="413"/>
      <c r="BD27" s="413"/>
      <c r="BE27" s="414"/>
    </row>
    <row r="28" spans="1:57" ht="20.85" customHeight="1" thickTop="1" x14ac:dyDescent="0.15">
      <c r="A28" s="384" t="s">
        <v>58</v>
      </c>
      <c r="B28" s="385"/>
      <c r="C28" s="385"/>
      <c r="D28" s="386"/>
      <c r="E28" s="387" t="s">
        <v>14</v>
      </c>
      <c r="F28" s="387"/>
      <c r="G28" s="387"/>
      <c r="H28" s="387"/>
      <c r="I28" s="387"/>
      <c r="J28" s="384">
        <v>942</v>
      </c>
      <c r="K28" s="385"/>
      <c r="L28" s="385"/>
      <c r="M28" s="386"/>
      <c r="N28" s="388">
        <v>300</v>
      </c>
      <c r="O28" s="388"/>
      <c r="P28" s="388"/>
      <c r="Q28" s="388"/>
      <c r="R28" s="389">
        <v>820</v>
      </c>
      <c r="S28" s="389"/>
      <c r="T28" s="389"/>
      <c r="U28" s="389"/>
      <c r="V28" s="384">
        <v>12</v>
      </c>
      <c r="W28" s="385"/>
      <c r="X28" s="386"/>
      <c r="Y28" s="384">
        <v>23</v>
      </c>
      <c r="Z28" s="385"/>
      <c r="AA28" s="386"/>
      <c r="AB28" s="384">
        <v>46</v>
      </c>
      <c r="AC28" s="385"/>
      <c r="AD28" s="386"/>
      <c r="AE28" s="384">
        <v>11</v>
      </c>
      <c r="AF28" s="385"/>
      <c r="AG28" s="386"/>
      <c r="AH28" s="384">
        <v>18</v>
      </c>
      <c r="AI28" s="385"/>
      <c r="AJ28" s="386"/>
      <c r="AK28" s="415" t="s">
        <v>102</v>
      </c>
      <c r="AL28" s="416"/>
      <c r="AM28" s="416"/>
      <c r="AN28" s="415" t="s">
        <v>113</v>
      </c>
      <c r="AO28" s="416"/>
      <c r="AP28" s="474"/>
      <c r="AQ28" s="415" t="s">
        <v>131</v>
      </c>
      <c r="AR28" s="416"/>
      <c r="AS28" s="474"/>
      <c r="AT28" s="397">
        <f>(J28)+(SUM(V28:AJ32))+ROUND((J28+SUM(V28:AJ32))*0.083,0)+ROUND((J28+SUM(V28:AJ32))*0.027,0)+ROUND((J28+SUM(V28:AJ32))*0.016,0)+SUM(N28:U28)</f>
        <v>2304</v>
      </c>
      <c r="AU28" s="398"/>
      <c r="AV28" s="398"/>
      <c r="AW28" s="399"/>
      <c r="AX28" s="400">
        <f>(J28*2)+(SUM(V28:AJ32)*2)+ROUND((J28+SUM(V28:AJ32))*2*0.083,0)+ROUND((J28+SUM(V28:AJ32))*2*0.027,0)+ROUND((J28+SUM(V28:AJ32))*2*0.016,0)+SUM(N28:U28)</f>
        <v>3490</v>
      </c>
      <c r="AY28" s="401"/>
      <c r="AZ28" s="401"/>
      <c r="BA28" s="401"/>
      <c r="BB28" s="400">
        <f>(J28*3)+(SUM(V28:AJ32)*3)+ROUND((J28+SUM(V28:AJ32))*3*0.083,0)+ROUND((J28+SUM(V28:AJ32))*3*0.027,0)+ROUND((J28+SUM(V28:AJ32))*3*0.016,0)+SUM(N28:U28)</f>
        <v>4673</v>
      </c>
      <c r="BC28" s="401"/>
      <c r="BD28" s="401"/>
      <c r="BE28" s="402"/>
    </row>
    <row r="29" spans="1:57" ht="20.85" customHeight="1" x14ac:dyDescent="0.15">
      <c r="A29" s="363"/>
      <c r="B29" s="364"/>
      <c r="C29" s="364"/>
      <c r="D29" s="365"/>
      <c r="E29" s="390" t="s">
        <v>15</v>
      </c>
      <c r="F29" s="361"/>
      <c r="G29" s="361"/>
      <c r="H29" s="361"/>
      <c r="I29" s="362"/>
      <c r="J29" s="363"/>
      <c r="K29" s="364"/>
      <c r="L29" s="364"/>
      <c r="M29" s="365"/>
      <c r="N29" s="347">
        <v>390</v>
      </c>
      <c r="O29" s="348"/>
      <c r="P29" s="348"/>
      <c r="Q29" s="349"/>
      <c r="R29" s="391">
        <v>820</v>
      </c>
      <c r="S29" s="392"/>
      <c r="T29" s="392"/>
      <c r="U29" s="393"/>
      <c r="V29" s="363"/>
      <c r="W29" s="364"/>
      <c r="X29" s="365"/>
      <c r="Y29" s="363"/>
      <c r="Z29" s="364"/>
      <c r="AA29" s="365"/>
      <c r="AB29" s="363"/>
      <c r="AC29" s="364"/>
      <c r="AD29" s="365"/>
      <c r="AE29" s="363"/>
      <c r="AF29" s="364"/>
      <c r="AG29" s="365"/>
      <c r="AH29" s="363"/>
      <c r="AI29" s="364"/>
      <c r="AJ29" s="365"/>
      <c r="AK29" s="417"/>
      <c r="AL29" s="418"/>
      <c r="AM29" s="418"/>
      <c r="AN29" s="417"/>
      <c r="AO29" s="418"/>
      <c r="AP29" s="475"/>
      <c r="AQ29" s="417"/>
      <c r="AR29" s="418"/>
      <c r="AS29" s="475"/>
      <c r="AT29" s="403">
        <f>(J28)+(SUM(V28:AJ32))+ROUND((J28+SUM(V28:AJ32))*0.083,0)+ROUND((J28+SUM(V28:AJ32))*0.027,0)+ROUND((J28+SUM(V28:AJ32))*0.016,0)+SUM(N29:U29)</f>
        <v>2394</v>
      </c>
      <c r="AU29" s="404"/>
      <c r="AV29" s="404"/>
      <c r="AW29" s="405"/>
      <c r="AX29" s="406">
        <f>(J28*2)+(SUM(V28:AJ32)*2)+ROUND((J28+SUM(V28:AJ32))*2*0.083,0)+ROUND((J28+SUM(V28:AJ32))*2*0.027,0)+ROUND((J28+SUM(V28:AJ32))*2*0.016,0)+SUM(N29:U29)</f>
        <v>3580</v>
      </c>
      <c r="AY29" s="407"/>
      <c r="AZ29" s="407"/>
      <c r="BA29" s="407"/>
      <c r="BB29" s="406">
        <f>(J28*3)+(SUM(V28:AJ32)*3)+ROUND((J28+SUM(V28:AJ32))*3*0.083,0)+ROUND((J28+SUM(V28:AJ32))*3*0.027,0)+ROUND((J28+SUM(V28:AJ32))*3*0.016,0)+SUM(N29:U29)</f>
        <v>4763</v>
      </c>
      <c r="BC29" s="407"/>
      <c r="BD29" s="407"/>
      <c r="BE29" s="408"/>
    </row>
    <row r="30" spans="1:57" ht="20.85" customHeight="1" x14ac:dyDescent="0.15">
      <c r="A30" s="363"/>
      <c r="B30" s="364"/>
      <c r="C30" s="364"/>
      <c r="D30" s="365"/>
      <c r="E30" s="390" t="s">
        <v>117</v>
      </c>
      <c r="F30" s="361"/>
      <c r="G30" s="361"/>
      <c r="H30" s="361"/>
      <c r="I30" s="362"/>
      <c r="J30" s="363"/>
      <c r="K30" s="364"/>
      <c r="L30" s="364"/>
      <c r="M30" s="365"/>
      <c r="N30" s="347">
        <v>650</v>
      </c>
      <c r="O30" s="348"/>
      <c r="P30" s="348"/>
      <c r="Q30" s="349"/>
      <c r="R30" s="391">
        <v>1310</v>
      </c>
      <c r="S30" s="392"/>
      <c r="T30" s="392"/>
      <c r="U30" s="393"/>
      <c r="V30" s="363"/>
      <c r="W30" s="364"/>
      <c r="X30" s="365"/>
      <c r="Y30" s="363"/>
      <c r="Z30" s="364"/>
      <c r="AA30" s="365"/>
      <c r="AB30" s="363"/>
      <c r="AC30" s="364"/>
      <c r="AD30" s="365"/>
      <c r="AE30" s="363"/>
      <c r="AF30" s="364"/>
      <c r="AG30" s="365"/>
      <c r="AH30" s="363"/>
      <c r="AI30" s="364"/>
      <c r="AJ30" s="365"/>
      <c r="AK30" s="417"/>
      <c r="AL30" s="418"/>
      <c r="AM30" s="418"/>
      <c r="AN30" s="417"/>
      <c r="AO30" s="418"/>
      <c r="AP30" s="475"/>
      <c r="AQ30" s="417"/>
      <c r="AR30" s="418"/>
      <c r="AS30" s="475"/>
      <c r="AT30" s="403">
        <f>(J28)+(SUM(V28:AJ32))+ROUND((J28+SUM(V28:AJ32))*0.083,0)+ROUND((J28+SUM(V28:AJ32))*0.027,0)+ROUND((J28+SUM(V28:AJ32))*0.016,0)+SUM(N30:U30)</f>
        <v>3144</v>
      </c>
      <c r="AU30" s="404"/>
      <c r="AV30" s="404"/>
      <c r="AW30" s="405"/>
      <c r="AX30" s="406">
        <f>(J28*2)+(SUM(V28:AJ32)*2)+ROUND((J28+SUM(V28:AJ32))*2*0.083,0)+ROUND((J28+SUM(V28:AJ32))*2*0.027,0)+ROUND((J28+SUM(V28:AJ32))*2*0.016,0)+SUM(N30:U30)</f>
        <v>4330</v>
      </c>
      <c r="AY30" s="407"/>
      <c r="AZ30" s="407"/>
      <c r="BA30" s="408"/>
      <c r="BB30" s="406">
        <f>(J28*3)+(SUM(V28:AJ32)*3)+ROUND((J28+SUM(V28:AJ32))*3*0.083,0)+ROUND((J28+SUM(V28:AJ32))*3*0.027,0)+ROUND((J28+SUM(V28:AJ32))*3*0.016,0)+SUM(N30:U30)</f>
        <v>5513</v>
      </c>
      <c r="BC30" s="407"/>
      <c r="BD30" s="407"/>
      <c r="BE30" s="408"/>
    </row>
    <row r="31" spans="1:57" ht="20.85" customHeight="1" x14ac:dyDescent="0.15">
      <c r="A31" s="363"/>
      <c r="B31" s="364"/>
      <c r="C31" s="364"/>
      <c r="D31" s="365"/>
      <c r="E31" s="390" t="s">
        <v>118</v>
      </c>
      <c r="F31" s="361"/>
      <c r="G31" s="361"/>
      <c r="H31" s="361"/>
      <c r="I31" s="362"/>
      <c r="J31" s="363"/>
      <c r="K31" s="364"/>
      <c r="L31" s="364"/>
      <c r="M31" s="365"/>
      <c r="N31" s="391">
        <v>1360</v>
      </c>
      <c r="O31" s="392"/>
      <c r="P31" s="392"/>
      <c r="Q31" s="393"/>
      <c r="R31" s="391">
        <v>1310</v>
      </c>
      <c r="S31" s="392"/>
      <c r="T31" s="392"/>
      <c r="U31" s="393"/>
      <c r="V31" s="363"/>
      <c r="W31" s="364"/>
      <c r="X31" s="365"/>
      <c r="Y31" s="363"/>
      <c r="Z31" s="364"/>
      <c r="AA31" s="365"/>
      <c r="AB31" s="363"/>
      <c r="AC31" s="364"/>
      <c r="AD31" s="365"/>
      <c r="AE31" s="363"/>
      <c r="AF31" s="364"/>
      <c r="AG31" s="365"/>
      <c r="AH31" s="363"/>
      <c r="AI31" s="364"/>
      <c r="AJ31" s="365"/>
      <c r="AK31" s="417"/>
      <c r="AL31" s="418"/>
      <c r="AM31" s="418"/>
      <c r="AN31" s="417"/>
      <c r="AO31" s="418"/>
      <c r="AP31" s="475"/>
      <c r="AQ31" s="417"/>
      <c r="AR31" s="418"/>
      <c r="AS31" s="475"/>
      <c r="AT31" s="403">
        <f>(J28)+(SUM(V28:AJ32))+ROUND((J28+SUM(V28:AJ32))*0.083,0)+ROUND((J28+SUM(V28:AJ32))*0.027,0)+ROUND((J28+SUM(V28:AJ32))*0.016,0)+SUM(N31:U31)</f>
        <v>3854</v>
      </c>
      <c r="AU31" s="404"/>
      <c r="AV31" s="404"/>
      <c r="AW31" s="405"/>
      <c r="AX31" s="406">
        <f>(J28*2)+(SUM(V28:AJ32)*2)+ROUND((J28+SUM(V28:AJ32))*2*0.083,0)+ROUND((J28+SUM(V28:AJ32))*2*0.027,0)+ROUND((J28+SUM(V28:AJ32))*2*0.016,0)+SUM(N31:U31)</f>
        <v>5040</v>
      </c>
      <c r="AY31" s="407"/>
      <c r="AZ31" s="407"/>
      <c r="BA31" s="408"/>
      <c r="BB31" s="406">
        <f>(J28*3)+(SUM(V28:AJ32)*3)+ROUND((J28+SUM(V28:AJ32))*3*0.083,0)+ROUND((J28+SUM(V28:AJ32))*3*0.027,0)+ROUND((J28+SUM(V28:AJ32))*3*0.016,0)+SUM(N31:U31)</f>
        <v>6223</v>
      </c>
      <c r="BC31" s="407"/>
      <c r="BD31" s="407"/>
      <c r="BE31" s="408"/>
    </row>
    <row r="32" spans="1:57" ht="20.85" customHeight="1" x14ac:dyDescent="0.15">
      <c r="A32" s="337"/>
      <c r="B32" s="338"/>
      <c r="C32" s="338"/>
      <c r="D32" s="339"/>
      <c r="E32" s="394" t="s">
        <v>17</v>
      </c>
      <c r="F32" s="395"/>
      <c r="G32" s="395"/>
      <c r="H32" s="395"/>
      <c r="I32" s="396"/>
      <c r="J32" s="337"/>
      <c r="K32" s="338"/>
      <c r="L32" s="338"/>
      <c r="M32" s="339"/>
      <c r="N32" s="421">
        <v>1445</v>
      </c>
      <c r="O32" s="422"/>
      <c r="P32" s="422"/>
      <c r="Q32" s="423"/>
      <c r="R32" s="421">
        <v>2006</v>
      </c>
      <c r="S32" s="422"/>
      <c r="T32" s="422"/>
      <c r="U32" s="423"/>
      <c r="V32" s="337"/>
      <c r="W32" s="338"/>
      <c r="X32" s="339"/>
      <c r="Y32" s="337"/>
      <c r="Z32" s="338"/>
      <c r="AA32" s="339"/>
      <c r="AB32" s="337"/>
      <c r="AC32" s="338"/>
      <c r="AD32" s="339"/>
      <c r="AE32" s="337"/>
      <c r="AF32" s="338"/>
      <c r="AG32" s="339"/>
      <c r="AH32" s="337"/>
      <c r="AI32" s="338"/>
      <c r="AJ32" s="339"/>
      <c r="AK32" s="419"/>
      <c r="AL32" s="420"/>
      <c r="AM32" s="420"/>
      <c r="AN32" s="419"/>
      <c r="AO32" s="420"/>
      <c r="AP32" s="477"/>
      <c r="AQ32" s="419"/>
      <c r="AR32" s="420"/>
      <c r="AS32" s="477"/>
      <c r="AT32" s="424">
        <f>(J28)+(SUM(V28:AJ32))+ROUND((J28+SUM(V28:AJ32))*0.083,0)+ROUND((J28+SUM(V28:AJ32))*0.027,0)+ROUND((J28+SUM(V28:AJ32))*0.016,0)+SUM(N32:U32)</f>
        <v>4635</v>
      </c>
      <c r="AU32" s="425"/>
      <c r="AV32" s="425"/>
      <c r="AW32" s="426"/>
      <c r="AX32" s="427">
        <f>(J28*2)+(SUM(V28:AJ32)*2)+ROUND((J28+SUM(V28:AJ32))*2*0.083,0)+ROUND((J28+SUM(V28:AJ32))*2*0.027,0)+ROUND((J28+SUM(V28:AJ32))*2*0.016,0)+SUM(N32:U32)</f>
        <v>5821</v>
      </c>
      <c r="AY32" s="428"/>
      <c r="AZ32" s="428"/>
      <c r="BA32" s="428"/>
      <c r="BB32" s="427">
        <f>(J28*3)+(SUM(V28:AJ32)*3)+ROUND((J28+SUM(V28:AJ32))*3*0.083,0)+ROUND((J28+SUM(V28:AJ32))*3*0.027,0)+ROUND((J28+SUM(V28:AJ32))*3*0.016,0)+SUM(N32:U32)</f>
        <v>7004</v>
      </c>
      <c r="BC32" s="428"/>
      <c r="BD32" s="428"/>
      <c r="BE32" s="429"/>
    </row>
    <row r="33" spans="1:59" ht="20.8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9" ht="20.85" customHeight="1" x14ac:dyDescent="0.15">
      <c r="A34" s="378" t="s">
        <v>26</v>
      </c>
      <c r="B34" s="378"/>
      <c r="C34" s="378"/>
      <c r="D34" s="378"/>
      <c r="E34" s="378"/>
      <c r="F34" s="379" t="s">
        <v>34</v>
      </c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80"/>
      <c r="AK34" s="36" t="s">
        <v>56</v>
      </c>
      <c r="AL34" s="381" t="s">
        <v>124</v>
      </c>
      <c r="AM34" s="382"/>
      <c r="AN34" s="382"/>
      <c r="AO34" s="382"/>
      <c r="AP34" s="382"/>
      <c r="AQ34" s="382"/>
      <c r="AR34" s="382"/>
      <c r="AS34" s="382"/>
      <c r="AT34" s="382"/>
      <c r="AU34" s="382"/>
      <c r="AV34" s="382"/>
      <c r="AW34" s="382"/>
      <c r="AX34" s="382"/>
      <c r="AY34" s="382"/>
      <c r="AZ34" s="382"/>
      <c r="BA34" s="383"/>
      <c r="BB34" s="330">
        <v>30</v>
      </c>
      <c r="BC34" s="331"/>
      <c r="BD34" s="331"/>
      <c r="BE34" s="332"/>
      <c r="BF34" s="20"/>
      <c r="BG34" s="20"/>
    </row>
    <row r="35" spans="1:59" ht="20.85" customHeight="1" x14ac:dyDescent="0.15">
      <c r="A35" s="344" t="s">
        <v>27</v>
      </c>
      <c r="B35" s="345"/>
      <c r="C35" s="345"/>
      <c r="D35" s="345"/>
      <c r="E35" s="346"/>
      <c r="F35" s="350" t="s">
        <v>93</v>
      </c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1"/>
      <c r="AK35" s="36" t="s">
        <v>55</v>
      </c>
      <c r="AL35" s="327" t="s">
        <v>108</v>
      </c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9"/>
      <c r="BB35" s="330">
        <v>246</v>
      </c>
      <c r="BC35" s="331"/>
      <c r="BD35" s="331"/>
      <c r="BE35" s="332"/>
      <c r="BF35" s="20"/>
      <c r="BG35" s="20"/>
    </row>
    <row r="36" spans="1:59" ht="20.85" customHeight="1" x14ac:dyDescent="0.15">
      <c r="A36" s="347"/>
      <c r="B36" s="348"/>
      <c r="C36" s="348"/>
      <c r="D36" s="348"/>
      <c r="E36" s="349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3"/>
      <c r="AK36" s="354" t="s">
        <v>104</v>
      </c>
      <c r="AL36" s="356" t="s">
        <v>71</v>
      </c>
      <c r="AM36" s="358"/>
      <c r="AN36" s="358"/>
      <c r="AO36" s="358"/>
      <c r="AP36" s="358"/>
      <c r="AQ36" s="358"/>
      <c r="AR36" s="358"/>
      <c r="AS36" s="478"/>
      <c r="AT36" s="327" t="s">
        <v>94</v>
      </c>
      <c r="AU36" s="328"/>
      <c r="AV36" s="328"/>
      <c r="AW36" s="328"/>
      <c r="AX36" s="328"/>
      <c r="AY36" s="328"/>
      <c r="AZ36" s="328"/>
      <c r="BA36" s="329"/>
      <c r="BB36" s="330">
        <v>72</v>
      </c>
      <c r="BC36" s="331"/>
      <c r="BD36" s="331"/>
      <c r="BE36" s="332"/>
      <c r="BF36" s="20"/>
      <c r="BG36" s="20"/>
    </row>
    <row r="37" spans="1:59" ht="20.85" customHeight="1" x14ac:dyDescent="0.15">
      <c r="A37" s="347" t="s">
        <v>28</v>
      </c>
      <c r="B37" s="348"/>
      <c r="C37" s="348"/>
      <c r="D37" s="348"/>
      <c r="E37" s="349"/>
      <c r="F37" s="361" t="s">
        <v>90</v>
      </c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2"/>
      <c r="AK37" s="354"/>
      <c r="AL37" s="356"/>
      <c r="AM37" s="358"/>
      <c r="AN37" s="358"/>
      <c r="AO37" s="358"/>
      <c r="AP37" s="358"/>
      <c r="AQ37" s="358"/>
      <c r="AR37" s="358"/>
      <c r="AS37" s="478"/>
      <c r="AT37" s="327" t="s">
        <v>68</v>
      </c>
      <c r="AU37" s="328"/>
      <c r="AV37" s="328"/>
      <c r="AW37" s="328"/>
      <c r="AX37" s="328"/>
      <c r="AY37" s="328"/>
      <c r="AZ37" s="328"/>
      <c r="BA37" s="329"/>
      <c r="BB37" s="330">
        <v>144</v>
      </c>
      <c r="BC37" s="331"/>
      <c r="BD37" s="331"/>
      <c r="BE37" s="332"/>
      <c r="BF37" s="20"/>
      <c r="BG37" s="20"/>
    </row>
    <row r="38" spans="1:59" ht="20.85" customHeight="1" x14ac:dyDescent="0.15">
      <c r="A38" s="347"/>
      <c r="B38" s="348"/>
      <c r="C38" s="348"/>
      <c r="D38" s="348"/>
      <c r="E38" s="349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1"/>
      <c r="AJ38" s="362"/>
      <c r="AK38" s="354"/>
      <c r="AL38" s="356"/>
      <c r="AM38" s="358"/>
      <c r="AN38" s="358"/>
      <c r="AO38" s="358"/>
      <c r="AP38" s="358"/>
      <c r="AQ38" s="358"/>
      <c r="AR38" s="358"/>
      <c r="AS38" s="478"/>
      <c r="AT38" s="327" t="s">
        <v>69</v>
      </c>
      <c r="AU38" s="328"/>
      <c r="AV38" s="328"/>
      <c r="AW38" s="328"/>
      <c r="AX38" s="328"/>
      <c r="AY38" s="328"/>
      <c r="AZ38" s="328"/>
      <c r="BA38" s="329"/>
      <c r="BB38" s="330">
        <v>680</v>
      </c>
      <c r="BC38" s="331"/>
      <c r="BD38" s="331"/>
      <c r="BE38" s="332"/>
      <c r="BF38" s="20"/>
      <c r="BG38" s="20"/>
    </row>
    <row r="39" spans="1:59" ht="20.85" customHeight="1" x14ac:dyDescent="0.15">
      <c r="A39" s="334" t="s">
        <v>29</v>
      </c>
      <c r="B39" s="335"/>
      <c r="C39" s="335"/>
      <c r="D39" s="335"/>
      <c r="E39" s="336"/>
      <c r="F39" s="369" t="s">
        <v>119</v>
      </c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70"/>
      <c r="AK39" s="355"/>
      <c r="AL39" s="359"/>
      <c r="AM39" s="360"/>
      <c r="AN39" s="360"/>
      <c r="AO39" s="360"/>
      <c r="AP39" s="360"/>
      <c r="AQ39" s="360"/>
      <c r="AR39" s="360"/>
      <c r="AS39" s="479"/>
      <c r="AT39" s="327" t="s">
        <v>70</v>
      </c>
      <c r="AU39" s="328"/>
      <c r="AV39" s="328"/>
      <c r="AW39" s="328"/>
      <c r="AX39" s="328"/>
      <c r="AY39" s="328"/>
      <c r="AZ39" s="328"/>
      <c r="BA39" s="329"/>
      <c r="BB39" s="375">
        <v>1280</v>
      </c>
      <c r="BC39" s="376"/>
      <c r="BD39" s="376"/>
      <c r="BE39" s="377"/>
      <c r="BF39" s="20"/>
      <c r="BG39" s="20"/>
    </row>
    <row r="40" spans="1:59" ht="20.85" customHeight="1" x14ac:dyDescent="0.15">
      <c r="A40" s="363"/>
      <c r="B40" s="364"/>
      <c r="C40" s="364"/>
      <c r="D40" s="364"/>
      <c r="E40" s="365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2"/>
      <c r="AK40" s="36" t="s">
        <v>105</v>
      </c>
      <c r="AL40" s="327" t="s">
        <v>109</v>
      </c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328"/>
      <c r="AY40" s="328"/>
      <c r="AZ40" s="328"/>
      <c r="BA40" s="329"/>
      <c r="BB40" s="330">
        <v>50</v>
      </c>
      <c r="BC40" s="331"/>
      <c r="BD40" s="331"/>
      <c r="BE40" s="332"/>
      <c r="BF40" s="20"/>
      <c r="BG40" s="20"/>
    </row>
    <row r="41" spans="1:59" ht="20.85" customHeight="1" x14ac:dyDescent="0.15">
      <c r="A41" s="366"/>
      <c r="B41" s="367"/>
      <c r="C41" s="367"/>
      <c r="D41" s="367"/>
      <c r="E41" s="368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  <c r="AJ41" s="374"/>
      <c r="AK41" s="36" t="s">
        <v>106</v>
      </c>
      <c r="AL41" s="327" t="s">
        <v>110</v>
      </c>
      <c r="AM41" s="328"/>
      <c r="AN41" s="328"/>
      <c r="AO41" s="328"/>
      <c r="AP41" s="328"/>
      <c r="AQ41" s="328"/>
      <c r="AR41" s="328"/>
      <c r="AS41" s="328"/>
      <c r="AT41" s="328"/>
      <c r="AU41" s="328"/>
      <c r="AV41" s="328"/>
      <c r="AW41" s="328"/>
      <c r="AX41" s="328"/>
      <c r="AY41" s="328"/>
      <c r="AZ41" s="328"/>
      <c r="BA41" s="329"/>
      <c r="BB41" s="330">
        <v>30</v>
      </c>
      <c r="BC41" s="331"/>
      <c r="BD41" s="331"/>
      <c r="BE41" s="332"/>
      <c r="BF41" s="20"/>
      <c r="BG41" s="20"/>
    </row>
    <row r="42" spans="1:59" ht="20.85" customHeight="1" x14ac:dyDescent="0.15">
      <c r="A42" s="334" t="s">
        <v>30</v>
      </c>
      <c r="B42" s="335"/>
      <c r="C42" s="335"/>
      <c r="D42" s="335"/>
      <c r="E42" s="336"/>
      <c r="F42" s="340" t="s">
        <v>120</v>
      </c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0"/>
      <c r="AG42" s="340"/>
      <c r="AH42" s="340"/>
      <c r="AI42" s="340"/>
      <c r="AJ42" s="341"/>
      <c r="AK42" s="36" t="s">
        <v>107</v>
      </c>
      <c r="AL42" s="327" t="s">
        <v>128</v>
      </c>
      <c r="AM42" s="328"/>
      <c r="AN42" s="328"/>
      <c r="AO42" s="328"/>
      <c r="AP42" s="328"/>
      <c r="AQ42" s="328"/>
      <c r="AR42" s="328"/>
      <c r="AS42" s="328"/>
      <c r="AT42" s="328"/>
      <c r="AU42" s="328"/>
      <c r="AV42" s="328"/>
      <c r="AW42" s="328"/>
      <c r="AX42" s="328"/>
      <c r="AY42" s="328"/>
      <c r="AZ42" s="328"/>
      <c r="BA42" s="329"/>
      <c r="BB42" s="330">
        <v>60</v>
      </c>
      <c r="BC42" s="331"/>
      <c r="BD42" s="331"/>
      <c r="BE42" s="332"/>
    </row>
    <row r="43" spans="1:59" ht="20.85" customHeight="1" x14ac:dyDescent="0.15">
      <c r="A43" s="337"/>
      <c r="B43" s="338"/>
      <c r="C43" s="338"/>
      <c r="D43" s="338"/>
      <c r="E43" s="339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3"/>
      <c r="AK43" s="36" t="s">
        <v>114</v>
      </c>
      <c r="AL43" s="327" t="s">
        <v>111</v>
      </c>
      <c r="AM43" s="328"/>
      <c r="AN43" s="328"/>
      <c r="AO43" s="328"/>
      <c r="AP43" s="328"/>
      <c r="AQ43" s="328"/>
      <c r="AR43" s="328"/>
      <c r="AS43" s="328"/>
      <c r="AT43" s="328"/>
      <c r="AU43" s="328"/>
      <c r="AV43" s="328"/>
      <c r="AW43" s="328"/>
      <c r="AX43" s="328"/>
      <c r="AY43" s="328"/>
      <c r="AZ43" s="328"/>
      <c r="BA43" s="329"/>
      <c r="BB43" s="330">
        <v>300</v>
      </c>
      <c r="BC43" s="331"/>
      <c r="BD43" s="331"/>
      <c r="BE43" s="332"/>
    </row>
    <row r="44" spans="1:59" ht="18.75" customHeight="1" x14ac:dyDescent="0.15">
      <c r="B44" s="28"/>
      <c r="AG44" s="20"/>
      <c r="AH44" s="20"/>
      <c r="AI44" s="20"/>
      <c r="AJ44" s="20"/>
      <c r="AK44" s="36" t="s">
        <v>127</v>
      </c>
      <c r="AL44" s="327" t="s">
        <v>115</v>
      </c>
      <c r="AM44" s="328"/>
      <c r="AN44" s="328"/>
      <c r="AO44" s="328"/>
      <c r="AP44" s="328"/>
      <c r="AQ44" s="328"/>
      <c r="AR44" s="328"/>
      <c r="AS44" s="328"/>
      <c r="AT44" s="328"/>
      <c r="AU44" s="328"/>
      <c r="AV44" s="328"/>
      <c r="AW44" s="328"/>
      <c r="AX44" s="328"/>
      <c r="AY44" s="328"/>
      <c r="AZ44" s="328"/>
      <c r="BA44" s="329"/>
      <c r="BB44" s="330">
        <v>110</v>
      </c>
      <c r="BC44" s="331"/>
      <c r="BD44" s="331"/>
      <c r="BE44" s="332"/>
    </row>
    <row r="45" spans="1:59" ht="18" x14ac:dyDescent="0.15">
      <c r="AK45" s="36" t="s">
        <v>129</v>
      </c>
      <c r="AL45" s="327" t="s">
        <v>130</v>
      </c>
      <c r="AM45" s="328"/>
      <c r="AN45" s="328"/>
      <c r="AO45" s="328"/>
      <c r="AP45" s="328"/>
      <c r="AQ45" s="328"/>
      <c r="AR45" s="328"/>
      <c r="AS45" s="328"/>
      <c r="AT45" s="328"/>
      <c r="AU45" s="328"/>
      <c r="AV45" s="328"/>
      <c r="AW45" s="328"/>
      <c r="AX45" s="328"/>
      <c r="AY45" s="328"/>
      <c r="AZ45" s="328"/>
      <c r="BA45" s="329"/>
      <c r="BB45" s="330">
        <v>20</v>
      </c>
      <c r="BC45" s="331"/>
      <c r="BD45" s="331"/>
      <c r="BE45" s="332"/>
    </row>
    <row r="46" spans="1:59" x14ac:dyDescent="0.15">
      <c r="AL46" s="333"/>
      <c r="AM46" s="333"/>
      <c r="AN46" s="333"/>
      <c r="AO46" s="333"/>
      <c r="AP46" s="333"/>
      <c r="AQ46" s="333"/>
      <c r="AR46" s="333"/>
      <c r="AS46" s="333"/>
      <c r="AT46" s="333"/>
      <c r="AU46" s="29"/>
    </row>
    <row r="48" spans="1:59" x14ac:dyDescent="0.15">
      <c r="AL48" s="333"/>
      <c r="AM48" s="333"/>
      <c r="AN48" s="333"/>
      <c r="AO48" s="333"/>
      <c r="AP48" s="333"/>
      <c r="AQ48" s="333"/>
      <c r="AR48" s="333"/>
      <c r="AS48" s="333"/>
      <c r="AT48" s="333"/>
      <c r="AU48" s="29"/>
    </row>
    <row r="49" spans="38:57" x14ac:dyDescent="0.15"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38:57" x14ac:dyDescent="0.15">
      <c r="AL50" s="29"/>
      <c r="AM50" s="29"/>
      <c r="AN50" s="29"/>
      <c r="AO50" s="29"/>
      <c r="AP50" s="29"/>
      <c r="AQ50" s="29"/>
      <c r="AR50" s="29"/>
      <c r="AS50" s="29"/>
      <c r="AT50" s="29"/>
      <c r="AU50" s="29"/>
    </row>
  </sheetData>
  <mergeCells count="265">
    <mergeCell ref="AT13:AW13"/>
    <mergeCell ref="BB27:BE27"/>
    <mergeCell ref="AQ23:AS27"/>
    <mergeCell ref="AT23:AW23"/>
    <mergeCell ref="AX23:BA23"/>
    <mergeCell ref="BB23:BE23"/>
    <mergeCell ref="AT19:AW19"/>
    <mergeCell ref="AX19:BA19"/>
    <mergeCell ref="BB19:BE19"/>
    <mergeCell ref="BB21:BE21"/>
    <mergeCell ref="AX24:BA24"/>
    <mergeCell ref="BB24:BE24"/>
    <mergeCell ref="AX13:BA13"/>
    <mergeCell ref="BB13:BE13"/>
    <mergeCell ref="AT16:AW16"/>
    <mergeCell ref="AX16:BA16"/>
    <mergeCell ref="BB16:BE16"/>
    <mergeCell ref="AT15:AW15"/>
    <mergeCell ref="AX15:BA15"/>
    <mergeCell ref="BB15:BE15"/>
    <mergeCell ref="AT17:AW17"/>
    <mergeCell ref="AX17:BA17"/>
    <mergeCell ref="AL45:BA45"/>
    <mergeCell ref="BB45:BE45"/>
    <mergeCell ref="AL46:AT46"/>
    <mergeCell ref="AL48:AT48"/>
    <mergeCell ref="AL41:BA41"/>
    <mergeCell ref="BB41:BE41"/>
    <mergeCell ref="A42:E43"/>
    <mergeCell ref="F42:AJ43"/>
    <mergeCell ref="AL42:BA42"/>
    <mergeCell ref="BB42:BE42"/>
    <mergeCell ref="AL43:BA43"/>
    <mergeCell ref="BB43:BE43"/>
    <mergeCell ref="AL44:BA44"/>
    <mergeCell ref="BB44:BE44"/>
    <mergeCell ref="A35:E36"/>
    <mergeCell ref="F35:AJ36"/>
    <mergeCell ref="AL35:BA35"/>
    <mergeCell ref="BB35:BE35"/>
    <mergeCell ref="AK36:AK39"/>
    <mergeCell ref="AL36:AS39"/>
    <mergeCell ref="AT36:BA36"/>
    <mergeCell ref="BB36:BE36"/>
    <mergeCell ref="A37:E38"/>
    <mergeCell ref="F37:AJ38"/>
    <mergeCell ref="AT37:BA37"/>
    <mergeCell ref="BB37:BE37"/>
    <mergeCell ref="AT38:BA38"/>
    <mergeCell ref="BB38:BE38"/>
    <mergeCell ref="A39:E41"/>
    <mergeCell ref="F39:AJ41"/>
    <mergeCell ref="AT39:BA39"/>
    <mergeCell ref="BB39:BE39"/>
    <mergeCell ref="AL40:BA40"/>
    <mergeCell ref="BB40:BE40"/>
    <mergeCell ref="A34:E34"/>
    <mergeCell ref="F34:AJ34"/>
    <mergeCell ref="AL34:BA34"/>
    <mergeCell ref="BB34:BE34"/>
    <mergeCell ref="AQ28:AS32"/>
    <mergeCell ref="AT30:AW30"/>
    <mergeCell ref="AX30:BA30"/>
    <mergeCell ref="BB30:BE30"/>
    <mergeCell ref="E31:I31"/>
    <mergeCell ref="N31:Q31"/>
    <mergeCell ref="R31:U31"/>
    <mergeCell ref="AT31:AW31"/>
    <mergeCell ref="AX31:BA31"/>
    <mergeCell ref="BB31:BE31"/>
    <mergeCell ref="AT28:AW28"/>
    <mergeCell ref="AX28:BA28"/>
    <mergeCell ref="BB28:BE28"/>
    <mergeCell ref="E29:I29"/>
    <mergeCell ref="N29:Q29"/>
    <mergeCell ref="R29:U29"/>
    <mergeCell ref="AT29:AW29"/>
    <mergeCell ref="AX29:BA29"/>
    <mergeCell ref="BB29:BE29"/>
    <mergeCell ref="Y28:AA32"/>
    <mergeCell ref="V23:X27"/>
    <mergeCell ref="AB28:AD32"/>
    <mergeCell ref="AE28:AG32"/>
    <mergeCell ref="AH28:AJ32"/>
    <mergeCell ref="A28:D32"/>
    <mergeCell ref="E28:I28"/>
    <mergeCell ref="J28:M32"/>
    <mergeCell ref="N28:Q28"/>
    <mergeCell ref="R28:U28"/>
    <mergeCell ref="V28:X32"/>
    <mergeCell ref="E30:I30"/>
    <mergeCell ref="N30:Q30"/>
    <mergeCell ref="R30:U30"/>
    <mergeCell ref="E32:I32"/>
    <mergeCell ref="N32:Q32"/>
    <mergeCell ref="R32:U32"/>
    <mergeCell ref="E26:I26"/>
    <mergeCell ref="N26:Q26"/>
    <mergeCell ref="R26:U26"/>
    <mergeCell ref="E25:I25"/>
    <mergeCell ref="N25:Q25"/>
    <mergeCell ref="R25:U25"/>
    <mergeCell ref="Y23:AA27"/>
    <mergeCell ref="AB23:AD27"/>
    <mergeCell ref="AN28:AP32"/>
    <mergeCell ref="AK23:AM27"/>
    <mergeCell ref="AK28:AM32"/>
    <mergeCell ref="AT32:AW32"/>
    <mergeCell ref="AX32:BA32"/>
    <mergeCell ref="BB32:BE32"/>
    <mergeCell ref="BB20:BE20"/>
    <mergeCell ref="AE23:AG27"/>
    <mergeCell ref="AH23:AJ27"/>
    <mergeCell ref="AT27:AW27"/>
    <mergeCell ref="AX27:BA27"/>
    <mergeCell ref="AT22:AW22"/>
    <mergeCell ref="AX22:BA22"/>
    <mergeCell ref="AN18:AP22"/>
    <mergeCell ref="AT26:AW26"/>
    <mergeCell ref="AX26:BA26"/>
    <mergeCell ref="BB26:BE26"/>
    <mergeCell ref="AT25:AW25"/>
    <mergeCell ref="AX25:BA25"/>
    <mergeCell ref="BB25:BE25"/>
    <mergeCell ref="AN23:AP27"/>
    <mergeCell ref="AT24:AW24"/>
    <mergeCell ref="BB18:BE18"/>
    <mergeCell ref="BB22:BE22"/>
    <mergeCell ref="A23:D27"/>
    <mergeCell ref="E23:I23"/>
    <mergeCell ref="J23:M27"/>
    <mergeCell ref="N23:Q23"/>
    <mergeCell ref="R23:U23"/>
    <mergeCell ref="A18:D22"/>
    <mergeCell ref="J18:M22"/>
    <mergeCell ref="N18:Q18"/>
    <mergeCell ref="R18:U18"/>
    <mergeCell ref="E20:I20"/>
    <mergeCell ref="N20:Q20"/>
    <mergeCell ref="R20:U20"/>
    <mergeCell ref="E22:I22"/>
    <mergeCell ref="R24:U24"/>
    <mergeCell ref="E19:I19"/>
    <mergeCell ref="N19:Q19"/>
    <mergeCell ref="R19:U19"/>
    <mergeCell ref="E24:I24"/>
    <mergeCell ref="N24:Q24"/>
    <mergeCell ref="E21:I21"/>
    <mergeCell ref="E27:I27"/>
    <mergeCell ref="N27:Q27"/>
    <mergeCell ref="R27:U27"/>
    <mergeCell ref="N22:Q22"/>
    <mergeCell ref="Y18:AA22"/>
    <mergeCell ref="AB18:AD22"/>
    <mergeCell ref="AE18:AG22"/>
    <mergeCell ref="AH18:AJ22"/>
    <mergeCell ref="E18:I18"/>
    <mergeCell ref="N21:Q21"/>
    <mergeCell ref="R21:U21"/>
    <mergeCell ref="AT21:AW21"/>
    <mergeCell ref="AX21:BA21"/>
    <mergeCell ref="AQ18:AS22"/>
    <mergeCell ref="AT18:AW18"/>
    <mergeCell ref="AX18:BA18"/>
    <mergeCell ref="V18:X22"/>
    <mergeCell ref="R22:U22"/>
    <mergeCell ref="AT20:AW20"/>
    <mergeCell ref="AX20:BA20"/>
    <mergeCell ref="AK18:AM22"/>
    <mergeCell ref="E14:I14"/>
    <mergeCell ref="N14:Q14"/>
    <mergeCell ref="Y13:AA17"/>
    <mergeCell ref="AB13:AD17"/>
    <mergeCell ref="AE13:AG17"/>
    <mergeCell ref="AH13:AJ17"/>
    <mergeCell ref="E17:I17"/>
    <mergeCell ref="AN13:AP17"/>
    <mergeCell ref="R16:U16"/>
    <mergeCell ref="E15:I15"/>
    <mergeCell ref="N15:Q15"/>
    <mergeCell ref="R15:U15"/>
    <mergeCell ref="AK13:AM17"/>
    <mergeCell ref="N12:Q12"/>
    <mergeCell ref="R12:U12"/>
    <mergeCell ref="AT12:AW12"/>
    <mergeCell ref="AX12:BA12"/>
    <mergeCell ref="BB12:BE12"/>
    <mergeCell ref="V8:X12"/>
    <mergeCell ref="AT14:AW14"/>
    <mergeCell ref="AX14:BA14"/>
    <mergeCell ref="BB14:BE14"/>
    <mergeCell ref="V13:X17"/>
    <mergeCell ref="AT10:AW10"/>
    <mergeCell ref="AX10:BA10"/>
    <mergeCell ref="BB10:BE10"/>
    <mergeCell ref="AT11:AW11"/>
    <mergeCell ref="AX11:BA11"/>
    <mergeCell ref="BB11:BE11"/>
    <mergeCell ref="AQ8:AS12"/>
    <mergeCell ref="AT8:AW8"/>
    <mergeCell ref="AX8:BA8"/>
    <mergeCell ref="BB8:BE8"/>
    <mergeCell ref="BB17:BE17"/>
    <mergeCell ref="AQ13:AS17"/>
    <mergeCell ref="AX9:BA9"/>
    <mergeCell ref="BB9:BE9"/>
    <mergeCell ref="A13:D17"/>
    <mergeCell ref="E13:I13"/>
    <mergeCell ref="J13:M17"/>
    <mergeCell ref="N13:Q13"/>
    <mergeCell ref="R13:U13"/>
    <mergeCell ref="A8:D12"/>
    <mergeCell ref="J8:M12"/>
    <mergeCell ref="N8:Q8"/>
    <mergeCell ref="R8:U8"/>
    <mergeCell ref="E10:I10"/>
    <mergeCell ref="N10:Q10"/>
    <mergeCell ref="R10:U10"/>
    <mergeCell ref="E12:I12"/>
    <mergeCell ref="R14:U14"/>
    <mergeCell ref="E11:I11"/>
    <mergeCell ref="N11:Q11"/>
    <mergeCell ref="R11:U11"/>
    <mergeCell ref="E9:I9"/>
    <mergeCell ref="N9:Q9"/>
    <mergeCell ref="R9:U9"/>
    <mergeCell ref="N17:Q17"/>
    <mergeCell ref="R17:U17"/>
    <mergeCell ref="E16:I16"/>
    <mergeCell ref="N16:Q16"/>
    <mergeCell ref="E8:I8"/>
    <mergeCell ref="A1:BE2"/>
    <mergeCell ref="A3:AT4"/>
    <mergeCell ref="AU3:AV3"/>
    <mergeCell ref="AW4:BE4"/>
    <mergeCell ref="A5:D7"/>
    <mergeCell ref="E5:I7"/>
    <mergeCell ref="J5:M5"/>
    <mergeCell ref="N5:Q7"/>
    <mergeCell ref="R5:U7"/>
    <mergeCell ref="V5:X5"/>
    <mergeCell ref="AT5:AW7"/>
    <mergeCell ref="AX5:BA7"/>
    <mergeCell ref="BB5:BE7"/>
    <mergeCell ref="J6:M7"/>
    <mergeCell ref="V6:AA6"/>
    <mergeCell ref="AB6:AD7"/>
    <mergeCell ref="AQ5:AS7"/>
    <mergeCell ref="AE6:AG7"/>
    <mergeCell ref="AH6:AJ7"/>
    <mergeCell ref="V7:X7"/>
    <mergeCell ref="Y7:AA7"/>
    <mergeCell ref="Y5:AA5"/>
    <mergeCell ref="AB5:AD5"/>
    <mergeCell ref="AE5:AG5"/>
    <mergeCell ref="AH5:AJ5"/>
    <mergeCell ref="AT9:AW9"/>
    <mergeCell ref="AN5:AP7"/>
    <mergeCell ref="AN8:AP12"/>
    <mergeCell ref="Y8:AA12"/>
    <mergeCell ref="AB8:AD12"/>
    <mergeCell ref="AE8:AG12"/>
    <mergeCell ref="AH8:AJ12"/>
    <mergeCell ref="AK5:AM7"/>
    <mergeCell ref="AK8:AM12"/>
  </mergeCells>
  <phoneticPr fontId="2"/>
  <printOptions horizontalCentered="1"/>
  <pageMargins left="0" right="0" top="0.15748031496062992" bottom="0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E809-14E6-4911-B5F3-33400DBA9E25}">
  <dimension ref="A1:BF50"/>
  <sheetViews>
    <sheetView view="pageBreakPreview" zoomScale="80" zoomScaleNormal="100" zoomScaleSheetLayoutView="80" workbookViewId="0">
      <selection activeCell="AW9" sqref="AW9:AZ9"/>
    </sheetView>
  </sheetViews>
  <sheetFormatPr defaultColWidth="9" defaultRowHeight="16.5" x14ac:dyDescent="0.15"/>
  <cols>
    <col min="1" max="13" width="2.875" style="17" customWidth="1"/>
    <col min="14" max="56" width="4.125" style="17" customWidth="1"/>
    <col min="57" max="131" width="3.5" style="17" customWidth="1"/>
    <col min="132" max="16384" width="9" style="17"/>
  </cols>
  <sheetData>
    <row r="1" spans="1:57" ht="12" customHeight="1" x14ac:dyDescent="0.15">
      <c r="A1" s="445" t="s">
        <v>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445"/>
      <c r="AU1" s="445"/>
      <c r="AV1" s="445"/>
      <c r="AW1" s="445"/>
      <c r="AX1" s="445"/>
      <c r="AY1" s="445"/>
      <c r="AZ1" s="445"/>
      <c r="BA1" s="445"/>
      <c r="BB1" s="445"/>
      <c r="BC1" s="445"/>
      <c r="BD1" s="445"/>
      <c r="BE1" s="16"/>
    </row>
    <row r="2" spans="1:57" ht="12" customHeight="1" x14ac:dyDescent="0.1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445"/>
      <c r="AX2" s="445"/>
      <c r="AY2" s="445"/>
      <c r="AZ2" s="445"/>
      <c r="BA2" s="445"/>
      <c r="BB2" s="445"/>
      <c r="BC2" s="445"/>
      <c r="BD2" s="445"/>
      <c r="BE2" s="16"/>
    </row>
    <row r="3" spans="1:57" ht="12" customHeight="1" x14ac:dyDescent="0.15">
      <c r="A3" s="446" t="s">
        <v>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6"/>
      <c r="AS3" s="446"/>
      <c r="AT3" s="364"/>
      <c r="AU3" s="364"/>
      <c r="AV3" s="18"/>
      <c r="AW3" s="18"/>
      <c r="AX3" s="18"/>
      <c r="AY3" s="18"/>
      <c r="AZ3" s="18"/>
      <c r="BA3" s="18"/>
      <c r="BB3" s="18"/>
      <c r="BC3" s="18"/>
      <c r="BD3" s="18"/>
    </row>
    <row r="4" spans="1:57" ht="16.5" customHeight="1" x14ac:dyDescent="0.15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35"/>
      <c r="AU4" s="18"/>
      <c r="AV4" s="448" t="s">
        <v>126</v>
      </c>
      <c r="AW4" s="448"/>
      <c r="AX4" s="448"/>
      <c r="AY4" s="448"/>
      <c r="AZ4" s="448"/>
      <c r="BA4" s="448"/>
      <c r="BB4" s="448"/>
      <c r="BC4" s="448"/>
      <c r="BD4" s="448"/>
    </row>
    <row r="5" spans="1:57" ht="24.95" customHeight="1" x14ac:dyDescent="0.15">
      <c r="A5" s="378" t="s">
        <v>0</v>
      </c>
      <c r="B5" s="378"/>
      <c r="C5" s="378"/>
      <c r="D5" s="378"/>
      <c r="E5" s="378" t="s">
        <v>25</v>
      </c>
      <c r="F5" s="378"/>
      <c r="G5" s="378"/>
      <c r="H5" s="378"/>
      <c r="I5" s="378"/>
      <c r="J5" s="451" t="s">
        <v>19</v>
      </c>
      <c r="K5" s="379"/>
      <c r="L5" s="379"/>
      <c r="M5" s="380"/>
      <c r="N5" s="378" t="s">
        <v>121</v>
      </c>
      <c r="O5" s="378"/>
      <c r="P5" s="378"/>
      <c r="Q5" s="378"/>
      <c r="R5" s="378" t="s">
        <v>3</v>
      </c>
      <c r="S5" s="378"/>
      <c r="T5" s="378"/>
      <c r="U5" s="378"/>
      <c r="V5" s="378" t="s">
        <v>20</v>
      </c>
      <c r="W5" s="378"/>
      <c r="X5" s="378"/>
      <c r="Y5" s="378" t="s">
        <v>21</v>
      </c>
      <c r="Z5" s="378"/>
      <c r="AA5" s="378"/>
      <c r="AB5" s="378" t="s">
        <v>22</v>
      </c>
      <c r="AC5" s="378"/>
      <c r="AD5" s="378"/>
      <c r="AE5" s="459" t="s">
        <v>36</v>
      </c>
      <c r="AF5" s="460"/>
      <c r="AG5" s="461"/>
      <c r="AH5" s="459" t="s">
        <v>37</v>
      </c>
      <c r="AI5" s="460"/>
      <c r="AJ5" s="461"/>
      <c r="AK5" s="452" t="s">
        <v>81</v>
      </c>
      <c r="AL5" s="460"/>
      <c r="AM5" s="460"/>
      <c r="AN5" s="461"/>
      <c r="AO5" s="452" t="s">
        <v>116</v>
      </c>
      <c r="AP5" s="460"/>
      <c r="AQ5" s="460"/>
      <c r="AR5" s="461"/>
      <c r="AS5" s="452" t="s">
        <v>73</v>
      </c>
      <c r="AT5" s="453"/>
      <c r="AU5" s="453"/>
      <c r="AV5" s="454"/>
      <c r="AW5" s="452" t="s">
        <v>74</v>
      </c>
      <c r="AX5" s="453"/>
      <c r="AY5" s="453"/>
      <c r="AZ5" s="453"/>
      <c r="BA5" s="452" t="s">
        <v>75</v>
      </c>
      <c r="BB5" s="453"/>
      <c r="BC5" s="453"/>
      <c r="BD5" s="454"/>
    </row>
    <row r="6" spans="1:57" ht="30" customHeight="1" x14ac:dyDescent="0.35">
      <c r="A6" s="449"/>
      <c r="B6" s="449"/>
      <c r="C6" s="449"/>
      <c r="D6" s="449"/>
      <c r="E6" s="449"/>
      <c r="F6" s="449"/>
      <c r="G6" s="449"/>
      <c r="H6" s="449"/>
      <c r="I6" s="449"/>
      <c r="J6" s="459" t="s">
        <v>7</v>
      </c>
      <c r="K6" s="460"/>
      <c r="L6" s="460"/>
      <c r="M6" s="461"/>
      <c r="N6" s="449"/>
      <c r="O6" s="449"/>
      <c r="P6" s="449"/>
      <c r="Q6" s="449"/>
      <c r="R6" s="449"/>
      <c r="S6" s="449"/>
      <c r="T6" s="449"/>
      <c r="U6" s="449"/>
      <c r="V6" s="465" t="s">
        <v>97</v>
      </c>
      <c r="W6" s="466"/>
      <c r="X6" s="466"/>
      <c r="Y6" s="466"/>
      <c r="Z6" s="466"/>
      <c r="AA6" s="467"/>
      <c r="AB6" s="452" t="s">
        <v>50</v>
      </c>
      <c r="AC6" s="453"/>
      <c r="AD6" s="454"/>
      <c r="AE6" s="452" t="s">
        <v>123</v>
      </c>
      <c r="AF6" s="453"/>
      <c r="AG6" s="454"/>
      <c r="AH6" s="468" t="s">
        <v>122</v>
      </c>
      <c r="AI6" s="469"/>
      <c r="AJ6" s="470"/>
      <c r="AK6" s="455"/>
      <c r="AL6" s="358"/>
      <c r="AM6" s="358"/>
      <c r="AN6" s="478"/>
      <c r="AO6" s="455"/>
      <c r="AP6" s="358"/>
      <c r="AQ6" s="358"/>
      <c r="AR6" s="478"/>
      <c r="AS6" s="455"/>
      <c r="AT6" s="456"/>
      <c r="AU6" s="456"/>
      <c r="AV6" s="457"/>
      <c r="AW6" s="455"/>
      <c r="AX6" s="456"/>
      <c r="AY6" s="456"/>
      <c r="AZ6" s="456"/>
      <c r="BA6" s="455"/>
      <c r="BB6" s="456"/>
      <c r="BC6" s="456"/>
      <c r="BD6" s="457"/>
    </row>
    <row r="7" spans="1:57" ht="30" customHeight="1" thickBot="1" x14ac:dyDescent="0.2">
      <c r="A7" s="450"/>
      <c r="B7" s="450"/>
      <c r="C7" s="450"/>
      <c r="D7" s="450"/>
      <c r="E7" s="450"/>
      <c r="F7" s="450"/>
      <c r="G7" s="450"/>
      <c r="H7" s="450"/>
      <c r="I7" s="450"/>
      <c r="J7" s="462"/>
      <c r="K7" s="463"/>
      <c r="L7" s="463"/>
      <c r="M7" s="464"/>
      <c r="N7" s="450"/>
      <c r="O7" s="450"/>
      <c r="P7" s="450"/>
      <c r="Q7" s="450"/>
      <c r="R7" s="450"/>
      <c r="S7" s="450"/>
      <c r="T7" s="450"/>
      <c r="U7" s="450"/>
      <c r="V7" s="458" t="s">
        <v>98</v>
      </c>
      <c r="W7" s="440"/>
      <c r="X7" s="440"/>
      <c r="Y7" s="440" t="s">
        <v>99</v>
      </c>
      <c r="Z7" s="440"/>
      <c r="AA7" s="441"/>
      <c r="AB7" s="458"/>
      <c r="AC7" s="440"/>
      <c r="AD7" s="441"/>
      <c r="AE7" s="458"/>
      <c r="AF7" s="440"/>
      <c r="AG7" s="441"/>
      <c r="AH7" s="471"/>
      <c r="AI7" s="472"/>
      <c r="AJ7" s="473"/>
      <c r="AK7" s="462"/>
      <c r="AL7" s="463"/>
      <c r="AM7" s="463"/>
      <c r="AN7" s="464"/>
      <c r="AO7" s="462"/>
      <c r="AP7" s="463"/>
      <c r="AQ7" s="463"/>
      <c r="AR7" s="464"/>
      <c r="AS7" s="458"/>
      <c r="AT7" s="440"/>
      <c r="AU7" s="440"/>
      <c r="AV7" s="441"/>
      <c r="AW7" s="455"/>
      <c r="AX7" s="456"/>
      <c r="AY7" s="456"/>
      <c r="AZ7" s="456"/>
      <c r="BA7" s="455"/>
      <c r="BB7" s="456"/>
      <c r="BC7" s="456"/>
      <c r="BD7" s="457"/>
    </row>
    <row r="8" spans="1:57" ht="20.85" customHeight="1" thickTop="1" x14ac:dyDescent="0.15">
      <c r="A8" s="384" t="s">
        <v>62</v>
      </c>
      <c r="B8" s="385"/>
      <c r="C8" s="385"/>
      <c r="D8" s="386"/>
      <c r="E8" s="439" t="s">
        <v>14</v>
      </c>
      <c r="F8" s="439"/>
      <c r="G8" s="439"/>
      <c r="H8" s="439"/>
      <c r="I8" s="439"/>
      <c r="J8" s="384">
        <v>661</v>
      </c>
      <c r="K8" s="385"/>
      <c r="L8" s="385"/>
      <c r="M8" s="386"/>
      <c r="N8" s="438">
        <v>300</v>
      </c>
      <c r="O8" s="438"/>
      <c r="P8" s="438"/>
      <c r="Q8" s="438"/>
      <c r="R8" s="389">
        <v>820</v>
      </c>
      <c r="S8" s="389"/>
      <c r="T8" s="389"/>
      <c r="U8" s="389"/>
      <c r="V8" s="384">
        <v>12</v>
      </c>
      <c r="W8" s="385"/>
      <c r="X8" s="386"/>
      <c r="Y8" s="384">
        <v>23</v>
      </c>
      <c r="Z8" s="385"/>
      <c r="AA8" s="386"/>
      <c r="AB8" s="384">
        <v>46</v>
      </c>
      <c r="AC8" s="385"/>
      <c r="AD8" s="386"/>
      <c r="AE8" s="384">
        <v>11</v>
      </c>
      <c r="AF8" s="385"/>
      <c r="AG8" s="386"/>
      <c r="AH8" s="384">
        <v>18</v>
      </c>
      <c r="AI8" s="385"/>
      <c r="AJ8" s="386"/>
      <c r="AK8" s="415" t="s">
        <v>102</v>
      </c>
      <c r="AL8" s="416"/>
      <c r="AM8" s="416"/>
      <c r="AN8" s="474"/>
      <c r="AO8" s="415" t="s">
        <v>113</v>
      </c>
      <c r="AP8" s="416"/>
      <c r="AQ8" s="416"/>
      <c r="AR8" s="474"/>
      <c r="AS8" s="480">
        <f>(J8+V8+Y8+AB8+AE8+AH8)+ROUND((J8+V8+Y8+AB8+AE8+AH8)*0.083,0)+ROUND((J8+V8+Y8+AB8+AE8+AH8)*0.027,0)+N8+R8</f>
        <v>1976</v>
      </c>
      <c r="AT8" s="481"/>
      <c r="AU8" s="481"/>
      <c r="AV8" s="482"/>
      <c r="AW8" s="483">
        <f>(J8+V8+Y8+AB8+AE8+AH8)*2+ROUND((J8+V8+Y8+AB8+AE8+AH8)*0.083,0)*2+ROUND((J8+V8+Y8+AB8+AE8+AH8)*0.027,0)*2+N8+R8</f>
        <v>2832</v>
      </c>
      <c r="AX8" s="484"/>
      <c r="AY8" s="484"/>
      <c r="AZ8" s="484"/>
      <c r="BA8" s="483">
        <f>(J8+V8+Y8+AB8+AE8+AH8)*3+ROUND((J8+V8+Y8+AB8+AE8+AH8)*0.083,0)*3+ROUND((J8+V8+Y8+AB8+AE8+AH8)*0.027,0)*3+N8+R8</f>
        <v>3688</v>
      </c>
      <c r="BB8" s="484"/>
      <c r="BC8" s="484"/>
      <c r="BD8" s="485"/>
    </row>
    <row r="9" spans="1:57" ht="20.85" customHeight="1" x14ac:dyDescent="0.15">
      <c r="A9" s="363"/>
      <c r="B9" s="364"/>
      <c r="C9" s="364"/>
      <c r="D9" s="365"/>
      <c r="E9" s="390" t="s">
        <v>15</v>
      </c>
      <c r="F9" s="361"/>
      <c r="G9" s="361"/>
      <c r="H9" s="361"/>
      <c r="I9" s="362"/>
      <c r="J9" s="363"/>
      <c r="K9" s="364"/>
      <c r="L9" s="364"/>
      <c r="M9" s="365"/>
      <c r="N9" s="347">
        <v>390</v>
      </c>
      <c r="O9" s="348"/>
      <c r="P9" s="348"/>
      <c r="Q9" s="349"/>
      <c r="R9" s="391">
        <v>820</v>
      </c>
      <c r="S9" s="392"/>
      <c r="T9" s="392"/>
      <c r="U9" s="393"/>
      <c r="V9" s="363"/>
      <c r="W9" s="364"/>
      <c r="X9" s="365"/>
      <c r="Y9" s="363"/>
      <c r="Z9" s="364"/>
      <c r="AA9" s="365"/>
      <c r="AB9" s="363"/>
      <c r="AC9" s="364"/>
      <c r="AD9" s="365"/>
      <c r="AE9" s="363"/>
      <c r="AF9" s="364"/>
      <c r="AG9" s="365"/>
      <c r="AH9" s="363"/>
      <c r="AI9" s="364"/>
      <c r="AJ9" s="365"/>
      <c r="AK9" s="417"/>
      <c r="AL9" s="418"/>
      <c r="AM9" s="418"/>
      <c r="AN9" s="475"/>
      <c r="AO9" s="417"/>
      <c r="AP9" s="418"/>
      <c r="AQ9" s="418"/>
      <c r="AR9" s="475"/>
      <c r="AS9" s="486">
        <f>(J8+V8+Y8+AB8+AE8+AH8)+ROUND((J8+V8+Y8+AB8+AE8+AH8)*0.083,0)+ROUND((J8+V8+Y8+AB8+AE8+AH8)*0.027,0)+N9+R9</f>
        <v>2066</v>
      </c>
      <c r="AT9" s="487"/>
      <c r="AU9" s="487"/>
      <c r="AV9" s="488"/>
      <c r="AW9" s="391">
        <f>(J8+V8+Y8+AB8+AE8+AH8)*2+ROUND((J8+V8+Y8+AB8+AE8+AH8)*0.083,0)*2+ROUND((J8+V8+Y8+AB8+AE8+AH8)*0.027,0)*2+N9+R9</f>
        <v>2922</v>
      </c>
      <c r="AX9" s="392"/>
      <c r="AY9" s="392"/>
      <c r="AZ9" s="392"/>
      <c r="BA9" s="391">
        <f>(J8+V8+Y8+AB8+AE8+AH8)*3+ROUND((J8+V8+Y8+AB8+AE8+AH8)*0.083,0)*3+ROUND((J8+V8+Y8+AB8+AE8+AH8)*0.027,0)*3+N9+R9</f>
        <v>3778</v>
      </c>
      <c r="BB9" s="392"/>
      <c r="BC9" s="392"/>
      <c r="BD9" s="393"/>
    </row>
    <row r="10" spans="1:57" ht="20.85" customHeight="1" x14ac:dyDescent="0.15">
      <c r="A10" s="363"/>
      <c r="B10" s="364"/>
      <c r="C10" s="364"/>
      <c r="D10" s="365"/>
      <c r="E10" s="390" t="s">
        <v>117</v>
      </c>
      <c r="F10" s="361"/>
      <c r="G10" s="361"/>
      <c r="H10" s="361"/>
      <c r="I10" s="362"/>
      <c r="J10" s="363"/>
      <c r="K10" s="364"/>
      <c r="L10" s="364"/>
      <c r="M10" s="365"/>
      <c r="N10" s="347">
        <v>650</v>
      </c>
      <c r="O10" s="348"/>
      <c r="P10" s="348"/>
      <c r="Q10" s="349"/>
      <c r="R10" s="391">
        <v>1310</v>
      </c>
      <c r="S10" s="392"/>
      <c r="T10" s="392"/>
      <c r="U10" s="393"/>
      <c r="V10" s="363"/>
      <c r="W10" s="364"/>
      <c r="X10" s="365"/>
      <c r="Y10" s="363"/>
      <c r="Z10" s="364"/>
      <c r="AA10" s="365"/>
      <c r="AB10" s="363"/>
      <c r="AC10" s="364"/>
      <c r="AD10" s="365"/>
      <c r="AE10" s="363"/>
      <c r="AF10" s="364"/>
      <c r="AG10" s="365"/>
      <c r="AH10" s="363"/>
      <c r="AI10" s="364"/>
      <c r="AJ10" s="365"/>
      <c r="AK10" s="417"/>
      <c r="AL10" s="418"/>
      <c r="AM10" s="418"/>
      <c r="AN10" s="475"/>
      <c r="AO10" s="417"/>
      <c r="AP10" s="418"/>
      <c r="AQ10" s="418"/>
      <c r="AR10" s="475"/>
      <c r="AS10" s="486">
        <f>(J8+V8+Y8+AB8+AE8+AH8)+ROUND((J8+V8+Y8+AB8+AE8+AH8)*0.083,0)+ROUND((J8+V8+Y8+AB8+AE8+AH8)*0.027,0)+N10+R10</f>
        <v>2816</v>
      </c>
      <c r="AT10" s="487"/>
      <c r="AU10" s="487"/>
      <c r="AV10" s="488"/>
      <c r="AW10" s="391">
        <f>(J8+V8+Y8+AB8+AE8+AH8)*2+ROUND((J8+V8+Y8+AB8+AE8+AH8)*0.083,0)*2+ROUND((J8+V8+Y8+AB8+AE8+AH8)*0.027,0)*2+N10+R10</f>
        <v>3672</v>
      </c>
      <c r="AX10" s="392"/>
      <c r="AY10" s="392"/>
      <c r="AZ10" s="393"/>
      <c r="BA10" s="391">
        <f>(J8+V8+Y8+AB8+AE8+AH8)*3+ROUND((J8+V8+Y8+AB8+AE8+AH8)*0.083,0)*3+ROUND((J8+V8+Y8+AB8+AE8+AH8)*0.027,0)*3+N10+R10</f>
        <v>4528</v>
      </c>
      <c r="BB10" s="392"/>
      <c r="BC10" s="392"/>
      <c r="BD10" s="393"/>
    </row>
    <row r="11" spans="1:57" ht="20.85" customHeight="1" x14ac:dyDescent="0.15">
      <c r="A11" s="363"/>
      <c r="B11" s="364"/>
      <c r="C11" s="364"/>
      <c r="D11" s="365"/>
      <c r="E11" s="390" t="s">
        <v>118</v>
      </c>
      <c r="F11" s="361"/>
      <c r="G11" s="361"/>
      <c r="H11" s="361"/>
      <c r="I11" s="362"/>
      <c r="J11" s="363"/>
      <c r="K11" s="364"/>
      <c r="L11" s="364"/>
      <c r="M11" s="365"/>
      <c r="N11" s="391">
        <v>1360</v>
      </c>
      <c r="O11" s="392"/>
      <c r="P11" s="392"/>
      <c r="Q11" s="393"/>
      <c r="R11" s="391">
        <v>1310</v>
      </c>
      <c r="S11" s="392"/>
      <c r="T11" s="392"/>
      <c r="U11" s="393"/>
      <c r="V11" s="363"/>
      <c r="W11" s="364"/>
      <c r="X11" s="365"/>
      <c r="Y11" s="363"/>
      <c r="Z11" s="364"/>
      <c r="AA11" s="365"/>
      <c r="AB11" s="363"/>
      <c r="AC11" s="364"/>
      <c r="AD11" s="365"/>
      <c r="AE11" s="363"/>
      <c r="AF11" s="364"/>
      <c r="AG11" s="365"/>
      <c r="AH11" s="363"/>
      <c r="AI11" s="364"/>
      <c r="AJ11" s="365"/>
      <c r="AK11" s="417"/>
      <c r="AL11" s="418"/>
      <c r="AM11" s="418"/>
      <c r="AN11" s="475"/>
      <c r="AO11" s="417"/>
      <c r="AP11" s="418"/>
      <c r="AQ11" s="418"/>
      <c r="AR11" s="475"/>
      <c r="AS11" s="486">
        <f>(J8+V8+Y8+AB8+AE8+AH8)+ROUND((J8+V8+Y8+AB8+AE8+AH8)*0.083,0)+ROUND((J8+V8+Y8+AB8+AE8+AH8)*0.027,0)+N11+R11</f>
        <v>3526</v>
      </c>
      <c r="AT11" s="487"/>
      <c r="AU11" s="487"/>
      <c r="AV11" s="488"/>
      <c r="AW11" s="391">
        <f>(J8+V8+Y8+AB8+AE8+AH8)*2+ROUND((J8+V8+Y8+AB8+AE8+AH8)*0.083,0)*2+ROUND((J8+V8+Y8+AB8+AE8+AH8)*0.027,0)*2+N11+R11</f>
        <v>4382</v>
      </c>
      <c r="AX11" s="392"/>
      <c r="AY11" s="392"/>
      <c r="AZ11" s="393"/>
      <c r="BA11" s="391">
        <f>(J8+V8+Y8+AB8+AE8+AH8)*3+ROUND((J8+V8+Y8+AB8+AE8+AH8)*0.083,0)*3+ROUND((J8+V8+Y8+AB8+AE8+AH8)*0.027,0)*3+N11+R11</f>
        <v>5238</v>
      </c>
      <c r="BB11" s="392"/>
      <c r="BC11" s="392"/>
      <c r="BD11" s="393"/>
    </row>
    <row r="12" spans="1:57" ht="20.85" customHeight="1" thickBot="1" x14ac:dyDescent="0.2">
      <c r="A12" s="430"/>
      <c r="B12" s="431"/>
      <c r="C12" s="431"/>
      <c r="D12" s="432"/>
      <c r="E12" s="394" t="s">
        <v>17</v>
      </c>
      <c r="F12" s="395"/>
      <c r="G12" s="395"/>
      <c r="H12" s="395"/>
      <c r="I12" s="396"/>
      <c r="J12" s="430"/>
      <c r="K12" s="431"/>
      <c r="L12" s="431"/>
      <c r="M12" s="432"/>
      <c r="N12" s="435">
        <v>1445</v>
      </c>
      <c r="O12" s="436"/>
      <c r="P12" s="436"/>
      <c r="Q12" s="437"/>
      <c r="R12" s="435">
        <v>2006</v>
      </c>
      <c r="S12" s="436"/>
      <c r="T12" s="436"/>
      <c r="U12" s="437"/>
      <c r="V12" s="430"/>
      <c r="W12" s="431"/>
      <c r="X12" s="432"/>
      <c r="Y12" s="430"/>
      <c r="Z12" s="431"/>
      <c r="AA12" s="432"/>
      <c r="AB12" s="430"/>
      <c r="AC12" s="431"/>
      <c r="AD12" s="432"/>
      <c r="AE12" s="430"/>
      <c r="AF12" s="431"/>
      <c r="AG12" s="432"/>
      <c r="AH12" s="430"/>
      <c r="AI12" s="431"/>
      <c r="AJ12" s="432"/>
      <c r="AK12" s="433"/>
      <c r="AL12" s="434"/>
      <c r="AM12" s="434"/>
      <c r="AN12" s="476"/>
      <c r="AO12" s="433"/>
      <c r="AP12" s="434"/>
      <c r="AQ12" s="434"/>
      <c r="AR12" s="476"/>
      <c r="AS12" s="489">
        <f>(J8+V8+Y8+AB8+AE8+AH8)+ROUND((J8+V8+Y8+AB8+AE8+AH8)*0.083,0)+ROUND((J8+V8+Y8+AB8+AE8+AH8)*0.027,0)+N12+R12</f>
        <v>4307</v>
      </c>
      <c r="AT12" s="490"/>
      <c r="AU12" s="490"/>
      <c r="AV12" s="491"/>
      <c r="AW12" s="435">
        <f>(J8+V8+Y8+AB8+AE8+AH8)*2+ROUND((J8+V8+Y8+AB8+AE8+AH8)*0.083,0)*2+ROUND((J8+V8+Y8+AB8+AE8+AH8)*0.027,0)*2+N12+R12</f>
        <v>5163</v>
      </c>
      <c r="AX12" s="436"/>
      <c r="AY12" s="436"/>
      <c r="AZ12" s="436"/>
      <c r="BA12" s="435">
        <f>(J8+V8+Y8+AB8+AE8+AH8)*3+ROUND((J8+V8+Y8+AB8+AE8+AH8)*0.083,0)*3+ROUND((J8+V8+Y8+AB8+AE8+AH8)*0.027,0)*3+N12+R12</f>
        <v>6019</v>
      </c>
      <c r="BB12" s="436"/>
      <c r="BC12" s="436"/>
      <c r="BD12" s="437"/>
    </row>
    <row r="13" spans="1:57" ht="20.85" customHeight="1" thickTop="1" x14ac:dyDescent="0.15">
      <c r="A13" s="384" t="s">
        <v>61</v>
      </c>
      <c r="B13" s="385"/>
      <c r="C13" s="385"/>
      <c r="D13" s="386"/>
      <c r="E13" s="387" t="s">
        <v>14</v>
      </c>
      <c r="F13" s="387"/>
      <c r="G13" s="387"/>
      <c r="H13" s="387"/>
      <c r="I13" s="387"/>
      <c r="J13" s="384">
        <v>730</v>
      </c>
      <c r="K13" s="385"/>
      <c r="L13" s="385"/>
      <c r="M13" s="386"/>
      <c r="N13" s="438">
        <v>300</v>
      </c>
      <c r="O13" s="438"/>
      <c r="P13" s="438"/>
      <c r="Q13" s="438"/>
      <c r="R13" s="389">
        <v>820</v>
      </c>
      <c r="S13" s="389"/>
      <c r="T13" s="389"/>
      <c r="U13" s="389"/>
      <c r="V13" s="384">
        <v>12</v>
      </c>
      <c r="W13" s="385"/>
      <c r="X13" s="386"/>
      <c r="Y13" s="384">
        <v>23</v>
      </c>
      <c r="Z13" s="385"/>
      <c r="AA13" s="386"/>
      <c r="AB13" s="384">
        <v>46</v>
      </c>
      <c r="AC13" s="385"/>
      <c r="AD13" s="386"/>
      <c r="AE13" s="384">
        <v>11</v>
      </c>
      <c r="AF13" s="385"/>
      <c r="AG13" s="386"/>
      <c r="AH13" s="384">
        <v>18</v>
      </c>
      <c r="AI13" s="385"/>
      <c r="AJ13" s="386"/>
      <c r="AK13" s="415" t="s">
        <v>102</v>
      </c>
      <c r="AL13" s="416"/>
      <c r="AM13" s="416"/>
      <c r="AN13" s="474"/>
      <c r="AO13" s="415" t="s">
        <v>113</v>
      </c>
      <c r="AP13" s="416"/>
      <c r="AQ13" s="416"/>
      <c r="AR13" s="474"/>
      <c r="AS13" s="492">
        <f>(J13+V13+Y13+AB13+AE13+AH13)+ROUND((J13+V13+Y13+AB13+AE13+AH13)*0.083,0)+ROUND((J13+V13+Y13+AB13+AE13+AH13)*0.027,0)+N13+R13</f>
        <v>2053</v>
      </c>
      <c r="AT13" s="493"/>
      <c r="AU13" s="493"/>
      <c r="AV13" s="494"/>
      <c r="AW13" s="483">
        <f>(J13+V13+Y13+AB13+AE13+AH13)*2+ROUND((J13+V13+Y13+AB13+AE13+AH13)*0.083,0)*2+ROUND((J13+V13+Y13+AB13+AE13+AH13)*0.027,0)*2+N13+R13</f>
        <v>2986</v>
      </c>
      <c r="AX13" s="484"/>
      <c r="AY13" s="484"/>
      <c r="AZ13" s="484"/>
      <c r="BA13" s="483">
        <f>(J13+V13+Y13+AB13+AE13+AH13)*3+ROUND((J13+V13+Y13+AB13+AE13+AH13)*0.083,0)*3+ROUND((J13+V13+Y13+AB13+AE13+AH13)*0.027,0)*3+N13+R13</f>
        <v>3919</v>
      </c>
      <c r="BB13" s="484"/>
      <c r="BC13" s="484"/>
      <c r="BD13" s="485"/>
    </row>
    <row r="14" spans="1:57" ht="20.85" customHeight="1" x14ac:dyDescent="0.15">
      <c r="A14" s="363"/>
      <c r="B14" s="364"/>
      <c r="C14" s="364"/>
      <c r="D14" s="365"/>
      <c r="E14" s="390" t="s">
        <v>15</v>
      </c>
      <c r="F14" s="361"/>
      <c r="G14" s="361"/>
      <c r="H14" s="361"/>
      <c r="I14" s="362"/>
      <c r="J14" s="363"/>
      <c r="K14" s="364"/>
      <c r="L14" s="364"/>
      <c r="M14" s="365"/>
      <c r="N14" s="347">
        <v>390</v>
      </c>
      <c r="O14" s="348"/>
      <c r="P14" s="348"/>
      <c r="Q14" s="349"/>
      <c r="R14" s="391">
        <v>820</v>
      </c>
      <c r="S14" s="392"/>
      <c r="T14" s="392"/>
      <c r="U14" s="393"/>
      <c r="V14" s="363"/>
      <c r="W14" s="364"/>
      <c r="X14" s="365"/>
      <c r="Y14" s="363"/>
      <c r="Z14" s="364"/>
      <c r="AA14" s="365"/>
      <c r="AB14" s="363"/>
      <c r="AC14" s="364"/>
      <c r="AD14" s="365"/>
      <c r="AE14" s="363"/>
      <c r="AF14" s="364"/>
      <c r="AG14" s="365"/>
      <c r="AH14" s="363"/>
      <c r="AI14" s="364"/>
      <c r="AJ14" s="365"/>
      <c r="AK14" s="417"/>
      <c r="AL14" s="418"/>
      <c r="AM14" s="418"/>
      <c r="AN14" s="475"/>
      <c r="AO14" s="417"/>
      <c r="AP14" s="418"/>
      <c r="AQ14" s="418"/>
      <c r="AR14" s="475"/>
      <c r="AS14" s="486">
        <f>(J13+V13+Y13+AB13+AE13+AH13)+ROUND((J13+V13+Y13+AB13+AE13+AH13)*0.083,0)+ROUND((J13+V13+Y13+AB13+AE13+AH13)*0.027,0)+N14+R14</f>
        <v>2143</v>
      </c>
      <c r="AT14" s="487"/>
      <c r="AU14" s="487"/>
      <c r="AV14" s="488"/>
      <c r="AW14" s="391">
        <f>(J13+V13+Y13+AB13+AE13+AH13)*2+ROUND((J13+V13+Y13+AB13+AE13+AH13)*0.083,0)*2+ROUND((J13+V13+Y13+AB13+AE13+AH13)*0.027,0)*2+N14+R14</f>
        <v>3076</v>
      </c>
      <c r="AX14" s="392"/>
      <c r="AY14" s="392"/>
      <c r="AZ14" s="392"/>
      <c r="BA14" s="391">
        <f>(J13+V13+Y13+AB13+AE13+AH13)*3+ROUND((J13+V13+Y13+AB13+AE13+AH13)*0.083,0)*3+ROUND((J13+V13+Y13+AB13+AE13+AH13)*0.027,0)*3+N14+R14</f>
        <v>4009</v>
      </c>
      <c r="BB14" s="392"/>
      <c r="BC14" s="392"/>
      <c r="BD14" s="393"/>
    </row>
    <row r="15" spans="1:57" ht="20.85" customHeight="1" x14ac:dyDescent="0.15">
      <c r="A15" s="363"/>
      <c r="B15" s="364"/>
      <c r="C15" s="364"/>
      <c r="D15" s="365"/>
      <c r="E15" s="390" t="s">
        <v>117</v>
      </c>
      <c r="F15" s="361"/>
      <c r="G15" s="361"/>
      <c r="H15" s="361"/>
      <c r="I15" s="362"/>
      <c r="J15" s="363"/>
      <c r="K15" s="364"/>
      <c r="L15" s="364"/>
      <c r="M15" s="365"/>
      <c r="N15" s="347">
        <v>650</v>
      </c>
      <c r="O15" s="348"/>
      <c r="P15" s="348"/>
      <c r="Q15" s="349"/>
      <c r="R15" s="391">
        <v>1310</v>
      </c>
      <c r="S15" s="392"/>
      <c r="T15" s="392"/>
      <c r="U15" s="393"/>
      <c r="V15" s="363"/>
      <c r="W15" s="364"/>
      <c r="X15" s="365"/>
      <c r="Y15" s="363"/>
      <c r="Z15" s="364"/>
      <c r="AA15" s="365"/>
      <c r="AB15" s="363"/>
      <c r="AC15" s="364"/>
      <c r="AD15" s="365"/>
      <c r="AE15" s="363"/>
      <c r="AF15" s="364"/>
      <c r="AG15" s="365"/>
      <c r="AH15" s="363"/>
      <c r="AI15" s="364"/>
      <c r="AJ15" s="365"/>
      <c r="AK15" s="417"/>
      <c r="AL15" s="418"/>
      <c r="AM15" s="418"/>
      <c r="AN15" s="475"/>
      <c r="AO15" s="417"/>
      <c r="AP15" s="418"/>
      <c r="AQ15" s="418"/>
      <c r="AR15" s="475"/>
      <c r="AS15" s="486">
        <f>(J13+V13+Y13+AB13+AE13+AH13)+ROUND((J13+V13+Y13+AB13+AE13+AH13)*0.083,0)+ROUND((J13+V13+Y13+AB13+AE13+AH13)*0.027,0)+N15+R15</f>
        <v>2893</v>
      </c>
      <c r="AT15" s="487"/>
      <c r="AU15" s="487"/>
      <c r="AV15" s="488"/>
      <c r="AW15" s="391">
        <f>(J13+V13+Y13+AB13+AE13+AH13)*2+ROUND((J13+V13+Y13+AB13+AE13+AH13)*0.083,0)*2+ROUND((J13+V13+Y13+AB13+AE13+AH13)*0.027,0)*2+N15+R15</f>
        <v>3826</v>
      </c>
      <c r="AX15" s="392"/>
      <c r="AY15" s="392"/>
      <c r="AZ15" s="393"/>
      <c r="BA15" s="391">
        <f>(J13+V13+Y13+AB13+AE13+AH13)*3+ROUND((J13+V13+Y13+AB13+AE13+AH13)*0.083,0)*3+ROUND((J13+V13+Y13+AB13+AE13+AH13)*0.027,0)*3+N15+R15</f>
        <v>4759</v>
      </c>
      <c r="BB15" s="392"/>
      <c r="BC15" s="392"/>
      <c r="BD15" s="393"/>
    </row>
    <row r="16" spans="1:57" ht="20.85" customHeight="1" x14ac:dyDescent="0.15">
      <c r="A16" s="363"/>
      <c r="B16" s="364"/>
      <c r="C16" s="364"/>
      <c r="D16" s="365"/>
      <c r="E16" s="390" t="s">
        <v>118</v>
      </c>
      <c r="F16" s="361"/>
      <c r="G16" s="361"/>
      <c r="H16" s="361"/>
      <c r="I16" s="362"/>
      <c r="J16" s="363"/>
      <c r="K16" s="364"/>
      <c r="L16" s="364"/>
      <c r="M16" s="365"/>
      <c r="N16" s="391">
        <v>1360</v>
      </c>
      <c r="O16" s="392"/>
      <c r="P16" s="392"/>
      <c r="Q16" s="393"/>
      <c r="R16" s="391">
        <v>1310</v>
      </c>
      <c r="S16" s="392"/>
      <c r="T16" s="392"/>
      <c r="U16" s="393"/>
      <c r="V16" s="363"/>
      <c r="W16" s="364"/>
      <c r="X16" s="365"/>
      <c r="Y16" s="363"/>
      <c r="Z16" s="364"/>
      <c r="AA16" s="365"/>
      <c r="AB16" s="363"/>
      <c r="AC16" s="364"/>
      <c r="AD16" s="365"/>
      <c r="AE16" s="363"/>
      <c r="AF16" s="364"/>
      <c r="AG16" s="365"/>
      <c r="AH16" s="363"/>
      <c r="AI16" s="364"/>
      <c r="AJ16" s="365"/>
      <c r="AK16" s="417"/>
      <c r="AL16" s="418"/>
      <c r="AM16" s="418"/>
      <c r="AN16" s="475"/>
      <c r="AO16" s="417"/>
      <c r="AP16" s="418"/>
      <c r="AQ16" s="418"/>
      <c r="AR16" s="475"/>
      <c r="AS16" s="486">
        <f>(J13+V13+Y13+AB13+AE13+AH13)+ROUND((J13+V13+Y13+AB13+AE13+AH13)*0.083,0)+ROUND((J13+V13+Y13+AB13+AE13+AH13)*0.027,0)+N16+R16</f>
        <v>3603</v>
      </c>
      <c r="AT16" s="487"/>
      <c r="AU16" s="487"/>
      <c r="AV16" s="488"/>
      <c r="AW16" s="391">
        <f>(J13+V13+Y13+AB13+AE13+AH13)*2+ROUND((J13+V13+Y13+AB13+AE13+AH13)*0.083,0)*2+ROUND((J13+V13+Y13+AB13+AE13+AH13)*0.027,0)*2+N16+R16</f>
        <v>4536</v>
      </c>
      <c r="AX16" s="392"/>
      <c r="AY16" s="392"/>
      <c r="AZ16" s="393"/>
      <c r="BA16" s="391">
        <f>(J13+V13+Y13+AB13+AE13+AH13)*3+ROUND((J13+V13+Y13+AB13+AE13+AH13)*0.083,0)*3+ROUND((J13+V13+Y13+AB13+AE13+AH13)*0.027,0)*3+N16+R16</f>
        <v>5469</v>
      </c>
      <c r="BB16" s="392"/>
      <c r="BC16" s="392"/>
      <c r="BD16" s="393"/>
    </row>
    <row r="17" spans="1:56" ht="20.85" customHeight="1" thickBot="1" x14ac:dyDescent="0.2">
      <c r="A17" s="430"/>
      <c r="B17" s="431"/>
      <c r="C17" s="431"/>
      <c r="D17" s="432"/>
      <c r="E17" s="394" t="s">
        <v>17</v>
      </c>
      <c r="F17" s="395"/>
      <c r="G17" s="395"/>
      <c r="H17" s="395"/>
      <c r="I17" s="396"/>
      <c r="J17" s="430"/>
      <c r="K17" s="431"/>
      <c r="L17" s="431"/>
      <c r="M17" s="432"/>
      <c r="N17" s="435">
        <v>1445</v>
      </c>
      <c r="O17" s="436"/>
      <c r="P17" s="436"/>
      <c r="Q17" s="437"/>
      <c r="R17" s="435">
        <v>2006</v>
      </c>
      <c r="S17" s="436"/>
      <c r="T17" s="436"/>
      <c r="U17" s="437"/>
      <c r="V17" s="430"/>
      <c r="W17" s="431"/>
      <c r="X17" s="432"/>
      <c r="Y17" s="430"/>
      <c r="Z17" s="431"/>
      <c r="AA17" s="432"/>
      <c r="AB17" s="430"/>
      <c r="AC17" s="431"/>
      <c r="AD17" s="432"/>
      <c r="AE17" s="430"/>
      <c r="AF17" s="431"/>
      <c r="AG17" s="432"/>
      <c r="AH17" s="430"/>
      <c r="AI17" s="431"/>
      <c r="AJ17" s="432"/>
      <c r="AK17" s="433"/>
      <c r="AL17" s="434"/>
      <c r="AM17" s="434"/>
      <c r="AN17" s="476"/>
      <c r="AO17" s="433"/>
      <c r="AP17" s="434"/>
      <c r="AQ17" s="434"/>
      <c r="AR17" s="476"/>
      <c r="AS17" s="489">
        <f>(J13+V13+Y13+AB13+AE13+AH13)+ROUND((J13+V13+Y13+AB13+AE13+AH13)*0.083,0)+ROUND((J13+V13+Y13+AB13+AE13+AH13)*0.027,0)+N17+R17</f>
        <v>4384</v>
      </c>
      <c r="AT17" s="490"/>
      <c r="AU17" s="490"/>
      <c r="AV17" s="491"/>
      <c r="AW17" s="435">
        <f>(J13+V13+Y13+AB13+AE13+AH13)*2+ROUND((J13+V13+Y13+AB13+AE13+AH13)*0.083,0)*2+ROUND((J13+V13+Y13+AB13+AE13+AH13)*0.027,0)*2+N17+R17</f>
        <v>5317</v>
      </c>
      <c r="AX17" s="436"/>
      <c r="AY17" s="436"/>
      <c r="AZ17" s="436"/>
      <c r="BA17" s="435">
        <f>(J13+V13+Y13+AB13+AE13+AH13)*3+ROUND((J13+V13+Y13+AB13+AE13+AH13)*0.083,0)*3+ROUND((J13+V13+Y13+AB13+AE13+AH13)*0.027,0)*3+N17+R17</f>
        <v>6250</v>
      </c>
      <c r="BB17" s="436"/>
      <c r="BC17" s="436"/>
      <c r="BD17" s="437"/>
    </row>
    <row r="18" spans="1:56" ht="20.85" customHeight="1" thickTop="1" x14ac:dyDescent="0.15">
      <c r="A18" s="384" t="s">
        <v>60</v>
      </c>
      <c r="B18" s="385"/>
      <c r="C18" s="385"/>
      <c r="D18" s="386"/>
      <c r="E18" s="387" t="s">
        <v>14</v>
      </c>
      <c r="F18" s="387"/>
      <c r="G18" s="387"/>
      <c r="H18" s="387"/>
      <c r="I18" s="387"/>
      <c r="J18" s="384">
        <v>803</v>
      </c>
      <c r="K18" s="385"/>
      <c r="L18" s="385"/>
      <c r="M18" s="386"/>
      <c r="N18" s="438">
        <v>300</v>
      </c>
      <c r="O18" s="438"/>
      <c r="P18" s="438"/>
      <c r="Q18" s="438"/>
      <c r="R18" s="389">
        <v>820</v>
      </c>
      <c r="S18" s="389"/>
      <c r="T18" s="389"/>
      <c r="U18" s="389"/>
      <c r="V18" s="384">
        <v>12</v>
      </c>
      <c r="W18" s="385"/>
      <c r="X18" s="386"/>
      <c r="Y18" s="384">
        <v>23</v>
      </c>
      <c r="Z18" s="385"/>
      <c r="AA18" s="386"/>
      <c r="AB18" s="384">
        <v>46</v>
      </c>
      <c r="AC18" s="385"/>
      <c r="AD18" s="386"/>
      <c r="AE18" s="384">
        <v>11</v>
      </c>
      <c r="AF18" s="385"/>
      <c r="AG18" s="386"/>
      <c r="AH18" s="384">
        <v>18</v>
      </c>
      <c r="AI18" s="385"/>
      <c r="AJ18" s="386"/>
      <c r="AK18" s="415" t="s">
        <v>102</v>
      </c>
      <c r="AL18" s="416"/>
      <c r="AM18" s="416"/>
      <c r="AN18" s="474"/>
      <c r="AO18" s="415" t="s">
        <v>113</v>
      </c>
      <c r="AP18" s="416"/>
      <c r="AQ18" s="416"/>
      <c r="AR18" s="474"/>
      <c r="AS18" s="492">
        <f>(J18+V18+Y18+AB18+AE18+AH18)+ROUND((J18+V18+Y18+AB18+AE18+AH18)*0.083,0)+ROUND((J18+V18+Y18+AB18+AE18+AH18)*0.027,0)+N18+R18</f>
        <v>2134</v>
      </c>
      <c r="AT18" s="493"/>
      <c r="AU18" s="493"/>
      <c r="AV18" s="494"/>
      <c r="AW18" s="483">
        <f>(J18+V18+Y18+AB18+AE18+AH18)*2+ROUND((J18+V18+Y18+AB18+AE18+AH18)*0.083,0)*2+ROUND((J18+V18+Y18+AB18+AE18+AH18)*0.027,0)*2+N18+R18</f>
        <v>3148</v>
      </c>
      <c r="AX18" s="484"/>
      <c r="AY18" s="484"/>
      <c r="AZ18" s="484"/>
      <c r="BA18" s="483">
        <f>(J18+V18+Y18+AB18+AE18+AH18)*3+ROUND((J18+V18+Y18+AB18+AE18+AH18)*0.083,0)*3+ROUND((J18+V18+Y18+AB18+AE18+AH18)*0.027,0)*3+N18+R18</f>
        <v>4162</v>
      </c>
      <c r="BB18" s="484"/>
      <c r="BC18" s="484"/>
      <c r="BD18" s="485"/>
    </row>
    <row r="19" spans="1:56" ht="20.85" customHeight="1" x14ac:dyDescent="0.15">
      <c r="A19" s="363"/>
      <c r="B19" s="364"/>
      <c r="C19" s="364"/>
      <c r="D19" s="365"/>
      <c r="E19" s="390" t="s">
        <v>15</v>
      </c>
      <c r="F19" s="361"/>
      <c r="G19" s="361"/>
      <c r="H19" s="361"/>
      <c r="I19" s="362"/>
      <c r="J19" s="363"/>
      <c r="K19" s="364"/>
      <c r="L19" s="364"/>
      <c r="M19" s="365"/>
      <c r="N19" s="347">
        <v>390</v>
      </c>
      <c r="O19" s="348"/>
      <c r="P19" s="348"/>
      <c r="Q19" s="349"/>
      <c r="R19" s="391">
        <v>820</v>
      </c>
      <c r="S19" s="392"/>
      <c r="T19" s="392"/>
      <c r="U19" s="393"/>
      <c r="V19" s="363"/>
      <c r="W19" s="364"/>
      <c r="X19" s="365"/>
      <c r="Y19" s="363"/>
      <c r="Z19" s="364"/>
      <c r="AA19" s="365"/>
      <c r="AB19" s="363"/>
      <c r="AC19" s="364"/>
      <c r="AD19" s="365"/>
      <c r="AE19" s="363"/>
      <c r="AF19" s="364"/>
      <c r="AG19" s="365"/>
      <c r="AH19" s="363"/>
      <c r="AI19" s="364"/>
      <c r="AJ19" s="365"/>
      <c r="AK19" s="417"/>
      <c r="AL19" s="418"/>
      <c r="AM19" s="418"/>
      <c r="AN19" s="475"/>
      <c r="AO19" s="417"/>
      <c r="AP19" s="418"/>
      <c r="AQ19" s="418"/>
      <c r="AR19" s="475"/>
      <c r="AS19" s="486">
        <f>(J18+V18+Y18+AB18+AE18+AH18)+ROUND((J18+V18+Y18+AB18+AE18+AH18)*0.083,0)+ROUND((J18+V18+Y18+AB18+AE18+AH18)*0.027,0)+N19+R19</f>
        <v>2224</v>
      </c>
      <c r="AT19" s="487"/>
      <c r="AU19" s="487"/>
      <c r="AV19" s="488"/>
      <c r="AW19" s="391">
        <f>(J18+V18+Y18+AB18+AE18+AH18)*2+ROUND((J18+V18+Y18+AB18+AE18+AH18)*0.083,0)*2+ROUND((J18+V18+Y18+AB18+AE18+AH18)*0.027,0)*2+N19+R19</f>
        <v>3238</v>
      </c>
      <c r="AX19" s="392"/>
      <c r="AY19" s="392"/>
      <c r="AZ19" s="392"/>
      <c r="BA19" s="391">
        <f>(J18+V18+Y18+AB18+AE18+AH18)*3+ROUND((J18+V18+Y18+AB18+AE18+AH18)*0.083,0)*3+ROUND((J18+V18+Y18+AB18+AE18+AH18)*0.027,0)*3+N19+R19</f>
        <v>4252</v>
      </c>
      <c r="BB19" s="392"/>
      <c r="BC19" s="392"/>
      <c r="BD19" s="393"/>
    </row>
    <row r="20" spans="1:56" ht="20.85" customHeight="1" x14ac:dyDescent="0.15">
      <c r="A20" s="363"/>
      <c r="B20" s="364"/>
      <c r="C20" s="364"/>
      <c r="D20" s="365"/>
      <c r="E20" s="390" t="s">
        <v>117</v>
      </c>
      <c r="F20" s="361"/>
      <c r="G20" s="361"/>
      <c r="H20" s="361"/>
      <c r="I20" s="362"/>
      <c r="J20" s="363"/>
      <c r="K20" s="364"/>
      <c r="L20" s="364"/>
      <c r="M20" s="365"/>
      <c r="N20" s="347">
        <v>650</v>
      </c>
      <c r="O20" s="348"/>
      <c r="P20" s="348"/>
      <c r="Q20" s="349"/>
      <c r="R20" s="391">
        <v>1310</v>
      </c>
      <c r="S20" s="392"/>
      <c r="T20" s="392"/>
      <c r="U20" s="393"/>
      <c r="V20" s="363"/>
      <c r="W20" s="364"/>
      <c r="X20" s="365"/>
      <c r="Y20" s="363"/>
      <c r="Z20" s="364"/>
      <c r="AA20" s="365"/>
      <c r="AB20" s="363"/>
      <c r="AC20" s="364"/>
      <c r="AD20" s="365"/>
      <c r="AE20" s="363"/>
      <c r="AF20" s="364"/>
      <c r="AG20" s="365"/>
      <c r="AH20" s="363"/>
      <c r="AI20" s="364"/>
      <c r="AJ20" s="365"/>
      <c r="AK20" s="417"/>
      <c r="AL20" s="418"/>
      <c r="AM20" s="418"/>
      <c r="AN20" s="475"/>
      <c r="AO20" s="417"/>
      <c r="AP20" s="418"/>
      <c r="AQ20" s="418"/>
      <c r="AR20" s="475"/>
      <c r="AS20" s="486">
        <f>(J18+V18+Y18+AB18+AE18+AH18)+ROUND((J18+V18+Y18+AB18+AE18+AH18)*0.083,0)+ROUND((J18+V18+Y18+AB18+AE18+AH18)*0.027,0)+N20+R20</f>
        <v>2974</v>
      </c>
      <c r="AT20" s="487"/>
      <c r="AU20" s="487"/>
      <c r="AV20" s="488"/>
      <c r="AW20" s="391">
        <f>(J18+V18+Y18+AB18+AE18+AH18)*2+ROUND((J18+V18+Y18+AB18+AE18+AH18)*0.083,0)*2+ROUND((J18+V18+Y18+AB18+AE18+AH18)*0.027,0)*2+N20+R20</f>
        <v>3988</v>
      </c>
      <c r="AX20" s="392"/>
      <c r="AY20" s="392"/>
      <c r="AZ20" s="393"/>
      <c r="BA20" s="391">
        <f>(J18+V18+Y18+AB18+AE18+AH18)*3+ROUND((J18+V18+Y18+AB18+AE18+AH18)*0.083,0)*3+ROUND((J18+V18+Y18+AB18+AE18+AH18)*0.027,0)*3+N20+R20</f>
        <v>5002</v>
      </c>
      <c r="BB20" s="392"/>
      <c r="BC20" s="392"/>
      <c r="BD20" s="393"/>
    </row>
    <row r="21" spans="1:56" ht="20.85" customHeight="1" x14ac:dyDescent="0.15">
      <c r="A21" s="363"/>
      <c r="B21" s="364"/>
      <c r="C21" s="364"/>
      <c r="D21" s="365"/>
      <c r="E21" s="390" t="s">
        <v>118</v>
      </c>
      <c r="F21" s="361"/>
      <c r="G21" s="361"/>
      <c r="H21" s="361"/>
      <c r="I21" s="362"/>
      <c r="J21" s="363"/>
      <c r="K21" s="364"/>
      <c r="L21" s="364"/>
      <c r="M21" s="365"/>
      <c r="N21" s="391">
        <v>1360</v>
      </c>
      <c r="O21" s="392"/>
      <c r="P21" s="392"/>
      <c r="Q21" s="393"/>
      <c r="R21" s="391">
        <v>1310</v>
      </c>
      <c r="S21" s="392"/>
      <c r="T21" s="392"/>
      <c r="U21" s="393"/>
      <c r="V21" s="363"/>
      <c r="W21" s="364"/>
      <c r="X21" s="365"/>
      <c r="Y21" s="363"/>
      <c r="Z21" s="364"/>
      <c r="AA21" s="365"/>
      <c r="AB21" s="363"/>
      <c r="AC21" s="364"/>
      <c r="AD21" s="365"/>
      <c r="AE21" s="363"/>
      <c r="AF21" s="364"/>
      <c r="AG21" s="365"/>
      <c r="AH21" s="363"/>
      <c r="AI21" s="364"/>
      <c r="AJ21" s="365"/>
      <c r="AK21" s="417"/>
      <c r="AL21" s="418"/>
      <c r="AM21" s="418"/>
      <c r="AN21" s="475"/>
      <c r="AO21" s="417"/>
      <c r="AP21" s="418"/>
      <c r="AQ21" s="418"/>
      <c r="AR21" s="475"/>
      <c r="AS21" s="486">
        <f>(J18+V18+Y18+AB18+AE18+AH18)+ROUND((J18+V18+Y18+AB18+AE18+AH18)*0.083,0)+ROUND((J18+V18+Y18+AB18+AE18+AH18)*0.027,0)+N21+R21</f>
        <v>3684</v>
      </c>
      <c r="AT21" s="487"/>
      <c r="AU21" s="487"/>
      <c r="AV21" s="488"/>
      <c r="AW21" s="391">
        <f>(J18+V18+Y18+AB18+AE18+AH18)*2+ROUND((J18+V18+Y18+AB18+AE18+AH18)*0.083,0)*2+ROUND((J18+V18+Y18+AB18+AE18+AH18)*0.027,0)*2+N21+R21</f>
        <v>4698</v>
      </c>
      <c r="AX21" s="392"/>
      <c r="AY21" s="392"/>
      <c r="AZ21" s="393"/>
      <c r="BA21" s="391">
        <f>(J18+V18+Y18+AB18+AE18+AH18)*3+ROUND((J18+V18+Y18+AB18+AE18+AH18)*0.083,0)*3+ROUND((J18+V18+Y18+AB18+AE18+AH18)*0.027,0)*3+N21+R21</f>
        <v>5712</v>
      </c>
      <c r="BB21" s="392"/>
      <c r="BC21" s="392"/>
      <c r="BD21" s="393"/>
    </row>
    <row r="22" spans="1:56" ht="20.85" customHeight="1" thickBot="1" x14ac:dyDescent="0.2">
      <c r="A22" s="430"/>
      <c r="B22" s="431"/>
      <c r="C22" s="431"/>
      <c r="D22" s="432"/>
      <c r="E22" s="394" t="s">
        <v>17</v>
      </c>
      <c r="F22" s="395"/>
      <c r="G22" s="395"/>
      <c r="H22" s="395"/>
      <c r="I22" s="396"/>
      <c r="J22" s="430"/>
      <c r="K22" s="431"/>
      <c r="L22" s="431"/>
      <c r="M22" s="432"/>
      <c r="N22" s="435">
        <v>1445</v>
      </c>
      <c r="O22" s="436"/>
      <c r="P22" s="436"/>
      <c r="Q22" s="437"/>
      <c r="R22" s="435">
        <v>2006</v>
      </c>
      <c r="S22" s="436"/>
      <c r="T22" s="436"/>
      <c r="U22" s="437"/>
      <c r="V22" s="430"/>
      <c r="W22" s="431"/>
      <c r="X22" s="432"/>
      <c r="Y22" s="430"/>
      <c r="Z22" s="431"/>
      <c r="AA22" s="432"/>
      <c r="AB22" s="430"/>
      <c r="AC22" s="431"/>
      <c r="AD22" s="432"/>
      <c r="AE22" s="430"/>
      <c r="AF22" s="431"/>
      <c r="AG22" s="432"/>
      <c r="AH22" s="430"/>
      <c r="AI22" s="431"/>
      <c r="AJ22" s="432"/>
      <c r="AK22" s="433"/>
      <c r="AL22" s="434"/>
      <c r="AM22" s="434"/>
      <c r="AN22" s="476"/>
      <c r="AO22" s="433"/>
      <c r="AP22" s="434"/>
      <c r="AQ22" s="434"/>
      <c r="AR22" s="476"/>
      <c r="AS22" s="489">
        <f>(J18+V18+Y18+AB18+AE18+AH18)+ROUND((J18+V18+Y18+AB18+AE18+AH18)*0.083,0)+ROUND((J18+V18+Y18+AB18+AE18+AH18)*0.027,0)+N22+R22</f>
        <v>4465</v>
      </c>
      <c r="AT22" s="490"/>
      <c r="AU22" s="490"/>
      <c r="AV22" s="491"/>
      <c r="AW22" s="435">
        <f>(J18+V18+Y18+AB18+AE18+AH18)*2+ROUND((J18+V18+Y18+AB18+AE18+AH18)*0.083,0)*2+ROUND((J18+V18+Y18+AB18+AE18+AH18)*0.027,0)*2+N22+R22</f>
        <v>5479</v>
      </c>
      <c r="AX22" s="436"/>
      <c r="AY22" s="436"/>
      <c r="AZ22" s="436"/>
      <c r="BA22" s="435">
        <f>(J18+V18+Y18+AB18+AE18+AH18)*3+ROUND((J18+V18+Y18+AB18+AE18+AH18)*0.083,0)*3+ROUND((J18+V18+Y18+AB18+AE18+AH18)*0.027,0)*3+N22+R22</f>
        <v>6493</v>
      </c>
      <c r="BB22" s="436"/>
      <c r="BC22" s="436"/>
      <c r="BD22" s="437"/>
    </row>
    <row r="23" spans="1:56" ht="20.85" customHeight="1" thickTop="1" x14ac:dyDescent="0.15">
      <c r="A23" s="384" t="s">
        <v>59</v>
      </c>
      <c r="B23" s="385"/>
      <c r="C23" s="385"/>
      <c r="D23" s="386"/>
      <c r="E23" s="387" t="s">
        <v>14</v>
      </c>
      <c r="F23" s="387"/>
      <c r="G23" s="387"/>
      <c r="H23" s="387"/>
      <c r="I23" s="387"/>
      <c r="J23" s="384">
        <v>874</v>
      </c>
      <c r="K23" s="385"/>
      <c r="L23" s="385"/>
      <c r="M23" s="386"/>
      <c r="N23" s="438">
        <v>300</v>
      </c>
      <c r="O23" s="438"/>
      <c r="P23" s="438"/>
      <c r="Q23" s="438"/>
      <c r="R23" s="389">
        <v>820</v>
      </c>
      <c r="S23" s="389"/>
      <c r="T23" s="389"/>
      <c r="U23" s="389"/>
      <c r="V23" s="384">
        <v>12</v>
      </c>
      <c r="W23" s="385"/>
      <c r="X23" s="386"/>
      <c r="Y23" s="384">
        <v>23</v>
      </c>
      <c r="Z23" s="385"/>
      <c r="AA23" s="386"/>
      <c r="AB23" s="384">
        <v>46</v>
      </c>
      <c r="AC23" s="385"/>
      <c r="AD23" s="386"/>
      <c r="AE23" s="384">
        <v>11</v>
      </c>
      <c r="AF23" s="385"/>
      <c r="AG23" s="386"/>
      <c r="AH23" s="384">
        <v>18</v>
      </c>
      <c r="AI23" s="385"/>
      <c r="AJ23" s="386"/>
      <c r="AK23" s="415" t="s">
        <v>57</v>
      </c>
      <c r="AL23" s="416"/>
      <c r="AM23" s="416"/>
      <c r="AN23" s="474"/>
      <c r="AO23" s="415" t="s">
        <v>113</v>
      </c>
      <c r="AP23" s="416"/>
      <c r="AQ23" s="416"/>
      <c r="AR23" s="474"/>
      <c r="AS23" s="492">
        <f>(J23+V23+Y23+AB23+AE23+AH23)+ROUND((J23+V23+Y23+AB23+AE23+AH23)*0.083,0)+ROUND((J23+V23+Y23+AB23+AE23+AH23)*0.027,0)+N23+R23</f>
        <v>2213</v>
      </c>
      <c r="AT23" s="493"/>
      <c r="AU23" s="493"/>
      <c r="AV23" s="494"/>
      <c r="AW23" s="483">
        <f>(J23+V23+Y23+AB23+AE23+AH23)*2+ROUND((J23+V23+Y23+AB23+AE23+AH23)*0.083,0)*2+ROUND((J23+V23+Y23+AB23+AE23+AH23)*0.027,0)*2+N23+R23</f>
        <v>3306</v>
      </c>
      <c r="AX23" s="484"/>
      <c r="AY23" s="484"/>
      <c r="AZ23" s="484"/>
      <c r="BA23" s="483">
        <f>(J23+V23+Y23+AB23+AE23+AH23)*3+ROUND((J23+V23+Y23+AB23+AE23+AH23)*0.083,0)*3+ROUND((J23+V23+Y23+AB23+AE23+AH23)*0.027,0)*3+N23+R23</f>
        <v>4399</v>
      </c>
      <c r="BB23" s="484"/>
      <c r="BC23" s="484"/>
      <c r="BD23" s="485"/>
    </row>
    <row r="24" spans="1:56" ht="20.85" customHeight="1" x14ac:dyDescent="0.15">
      <c r="A24" s="363"/>
      <c r="B24" s="364"/>
      <c r="C24" s="364"/>
      <c r="D24" s="365"/>
      <c r="E24" s="390" t="s">
        <v>15</v>
      </c>
      <c r="F24" s="361"/>
      <c r="G24" s="361"/>
      <c r="H24" s="361"/>
      <c r="I24" s="362"/>
      <c r="J24" s="363"/>
      <c r="K24" s="364"/>
      <c r="L24" s="364"/>
      <c r="M24" s="365"/>
      <c r="N24" s="347">
        <v>390</v>
      </c>
      <c r="O24" s="348"/>
      <c r="P24" s="348"/>
      <c r="Q24" s="349"/>
      <c r="R24" s="391">
        <v>820</v>
      </c>
      <c r="S24" s="392"/>
      <c r="T24" s="392"/>
      <c r="U24" s="393"/>
      <c r="V24" s="363"/>
      <c r="W24" s="364"/>
      <c r="X24" s="365"/>
      <c r="Y24" s="363"/>
      <c r="Z24" s="364"/>
      <c r="AA24" s="365"/>
      <c r="AB24" s="363"/>
      <c r="AC24" s="364"/>
      <c r="AD24" s="365"/>
      <c r="AE24" s="363"/>
      <c r="AF24" s="364"/>
      <c r="AG24" s="365"/>
      <c r="AH24" s="363"/>
      <c r="AI24" s="364"/>
      <c r="AJ24" s="365"/>
      <c r="AK24" s="417"/>
      <c r="AL24" s="418"/>
      <c r="AM24" s="418"/>
      <c r="AN24" s="475"/>
      <c r="AO24" s="417"/>
      <c r="AP24" s="418"/>
      <c r="AQ24" s="418"/>
      <c r="AR24" s="475"/>
      <c r="AS24" s="486">
        <f>(J23+V23+Y23+AB23+AE23+AH23)+ROUND((J23+V23+Y23+AB23+AE23+AH23)*0.083,0)+ROUND((J23+V23+Y23+AB23+AE23+AH23)*0.027,0)+N24+R24</f>
        <v>2303</v>
      </c>
      <c r="AT24" s="487"/>
      <c r="AU24" s="487"/>
      <c r="AV24" s="488"/>
      <c r="AW24" s="391">
        <f>(J23+V23+Y23+AB23+AE23+AH23)*2+ROUND((J23+V23+Y23+AB23+AE23+AH23)*0.083,0)*2+ROUND((J23+V23+Y23+AB23+AE23+AH23)*0.027,0)*2+N24+R24</f>
        <v>3396</v>
      </c>
      <c r="AX24" s="392"/>
      <c r="AY24" s="392"/>
      <c r="AZ24" s="392"/>
      <c r="BA24" s="391">
        <f>(J23+V23+Y23+AB23+AE23+AH23)*3+ROUND((J23+V23+Y23+AB23+AE23+AH23)*0.083,0)*3+ROUND((J23+V23+Y23+AB23+AE23+AH23)*0.027,0)*3+N24+R24</f>
        <v>4489</v>
      </c>
      <c r="BB24" s="392"/>
      <c r="BC24" s="392"/>
      <c r="BD24" s="393"/>
    </row>
    <row r="25" spans="1:56" ht="20.85" customHeight="1" x14ac:dyDescent="0.15">
      <c r="A25" s="363"/>
      <c r="B25" s="364"/>
      <c r="C25" s="364"/>
      <c r="D25" s="365"/>
      <c r="E25" s="390" t="s">
        <v>117</v>
      </c>
      <c r="F25" s="361"/>
      <c r="G25" s="361"/>
      <c r="H25" s="361"/>
      <c r="I25" s="362"/>
      <c r="J25" s="363"/>
      <c r="K25" s="364"/>
      <c r="L25" s="364"/>
      <c r="M25" s="365"/>
      <c r="N25" s="347">
        <v>650</v>
      </c>
      <c r="O25" s="348"/>
      <c r="P25" s="348"/>
      <c r="Q25" s="349"/>
      <c r="R25" s="391">
        <v>1310</v>
      </c>
      <c r="S25" s="392"/>
      <c r="T25" s="392"/>
      <c r="U25" s="393"/>
      <c r="V25" s="363"/>
      <c r="W25" s="364"/>
      <c r="X25" s="365"/>
      <c r="Y25" s="363"/>
      <c r="Z25" s="364"/>
      <c r="AA25" s="365"/>
      <c r="AB25" s="363"/>
      <c r="AC25" s="364"/>
      <c r="AD25" s="365"/>
      <c r="AE25" s="363"/>
      <c r="AF25" s="364"/>
      <c r="AG25" s="365"/>
      <c r="AH25" s="363"/>
      <c r="AI25" s="364"/>
      <c r="AJ25" s="365"/>
      <c r="AK25" s="417"/>
      <c r="AL25" s="418"/>
      <c r="AM25" s="418"/>
      <c r="AN25" s="475"/>
      <c r="AO25" s="417"/>
      <c r="AP25" s="418"/>
      <c r="AQ25" s="418"/>
      <c r="AR25" s="475"/>
      <c r="AS25" s="486">
        <f>(J23+V23+Y23+AB23+AE23+AH23)+ROUND((J23+V23+Y23+AB23+AE23+AH23)*0.083,0)+ROUND((J23+V23+Y23+AB23+AE23+AH23)*0.027,0)+N25+R25</f>
        <v>3053</v>
      </c>
      <c r="AT25" s="487"/>
      <c r="AU25" s="487"/>
      <c r="AV25" s="488"/>
      <c r="AW25" s="391">
        <f>(J23+V23+Y23+AB23+AE23+AH23)*2+ROUND((J23+V23+Y23+AB23+AE23+AH23)*0.083,0)*2+ROUND((J23+V23+Y23+AB23+AE23+AH23)*0.027,0)*2+N25+R25</f>
        <v>4146</v>
      </c>
      <c r="AX25" s="392"/>
      <c r="AY25" s="392"/>
      <c r="AZ25" s="393"/>
      <c r="BA25" s="391">
        <f>(J23+V23+Y23+AB23+AE23+AH23)*3+ROUND((J23+V23+Y23+AB23+AE23+AH23)*0.083,0)*3+ROUND((J23+V23+Y23+AB23+AE23+AH23)*0.027,0)*3+N25+R25</f>
        <v>5239</v>
      </c>
      <c r="BB25" s="392"/>
      <c r="BC25" s="392"/>
      <c r="BD25" s="393"/>
    </row>
    <row r="26" spans="1:56" ht="20.85" customHeight="1" x14ac:dyDescent="0.15">
      <c r="A26" s="363"/>
      <c r="B26" s="364"/>
      <c r="C26" s="364"/>
      <c r="D26" s="365"/>
      <c r="E26" s="390" t="s">
        <v>118</v>
      </c>
      <c r="F26" s="361"/>
      <c r="G26" s="361"/>
      <c r="H26" s="361"/>
      <c r="I26" s="362"/>
      <c r="J26" s="363"/>
      <c r="K26" s="364"/>
      <c r="L26" s="364"/>
      <c r="M26" s="365"/>
      <c r="N26" s="391">
        <v>1360</v>
      </c>
      <c r="O26" s="392"/>
      <c r="P26" s="392"/>
      <c r="Q26" s="393"/>
      <c r="R26" s="391">
        <v>1310</v>
      </c>
      <c r="S26" s="392"/>
      <c r="T26" s="392"/>
      <c r="U26" s="393"/>
      <c r="V26" s="363"/>
      <c r="W26" s="364"/>
      <c r="X26" s="365"/>
      <c r="Y26" s="363"/>
      <c r="Z26" s="364"/>
      <c r="AA26" s="365"/>
      <c r="AB26" s="363"/>
      <c r="AC26" s="364"/>
      <c r="AD26" s="365"/>
      <c r="AE26" s="363"/>
      <c r="AF26" s="364"/>
      <c r="AG26" s="365"/>
      <c r="AH26" s="363"/>
      <c r="AI26" s="364"/>
      <c r="AJ26" s="365"/>
      <c r="AK26" s="417"/>
      <c r="AL26" s="418"/>
      <c r="AM26" s="418"/>
      <c r="AN26" s="475"/>
      <c r="AO26" s="417"/>
      <c r="AP26" s="418"/>
      <c r="AQ26" s="418"/>
      <c r="AR26" s="475"/>
      <c r="AS26" s="486">
        <f>(J23+V23+Y23+AB23+AE23+AH23)+ROUND((J23+V23+Y23+AB23+AE23+AH23)*0.083,0)+ROUND((J23+V23+Y23+AB23+AE23+AH23)*0.027,0)+N26+R26</f>
        <v>3763</v>
      </c>
      <c r="AT26" s="487"/>
      <c r="AU26" s="487"/>
      <c r="AV26" s="488"/>
      <c r="AW26" s="391">
        <f>(J23+V23+Y23+AB23+AE23+AH23)*2+ROUND((J23+V23+Y23+AB23+AE23+AH23)*0.083,0)*2+ROUND((J23+V23+Y23+AB23+AE23+AH23)*0.027,0)*2+N26+R26</f>
        <v>4856</v>
      </c>
      <c r="AX26" s="392"/>
      <c r="AY26" s="392"/>
      <c r="AZ26" s="393"/>
      <c r="BA26" s="391">
        <f>(J23+V23+Y23+AB23+AE23+AH23)*3+ROUND((J23+V23+Y23+AB23+AE23+AH23)*0.083,0)*3+ROUND((J23+V23+Y23+AB23+AE23+AH23)*0.027,0)*3+N26+R26</f>
        <v>5949</v>
      </c>
      <c r="BB26" s="392"/>
      <c r="BC26" s="392"/>
      <c r="BD26" s="393"/>
    </row>
    <row r="27" spans="1:56" ht="20.85" customHeight="1" thickBot="1" x14ac:dyDescent="0.2">
      <c r="A27" s="430"/>
      <c r="B27" s="431"/>
      <c r="C27" s="431"/>
      <c r="D27" s="432"/>
      <c r="E27" s="394" t="s">
        <v>17</v>
      </c>
      <c r="F27" s="395"/>
      <c r="G27" s="395"/>
      <c r="H27" s="395"/>
      <c r="I27" s="396"/>
      <c r="J27" s="430"/>
      <c r="K27" s="431"/>
      <c r="L27" s="431"/>
      <c r="M27" s="432"/>
      <c r="N27" s="435">
        <v>1445</v>
      </c>
      <c r="O27" s="436"/>
      <c r="P27" s="436"/>
      <c r="Q27" s="437"/>
      <c r="R27" s="435">
        <v>2006</v>
      </c>
      <c r="S27" s="436"/>
      <c r="T27" s="436"/>
      <c r="U27" s="437"/>
      <c r="V27" s="430"/>
      <c r="W27" s="431"/>
      <c r="X27" s="432"/>
      <c r="Y27" s="430"/>
      <c r="Z27" s="431"/>
      <c r="AA27" s="432"/>
      <c r="AB27" s="430"/>
      <c r="AC27" s="431"/>
      <c r="AD27" s="432"/>
      <c r="AE27" s="430"/>
      <c r="AF27" s="431"/>
      <c r="AG27" s="432"/>
      <c r="AH27" s="430"/>
      <c r="AI27" s="431"/>
      <c r="AJ27" s="432"/>
      <c r="AK27" s="433"/>
      <c r="AL27" s="434"/>
      <c r="AM27" s="434"/>
      <c r="AN27" s="476"/>
      <c r="AO27" s="433"/>
      <c r="AP27" s="434"/>
      <c r="AQ27" s="434"/>
      <c r="AR27" s="476"/>
      <c r="AS27" s="489">
        <f>(J23+V23+Y23+AB23+AE23+AH23)+ROUND((J23+V23+Y23+AB23+AE23+AH23)*0.083,0)+ROUND((J23+V23+Y23+AB23+AE23+AH23)*0.027,0)+N27+R27</f>
        <v>4544</v>
      </c>
      <c r="AT27" s="490"/>
      <c r="AU27" s="490"/>
      <c r="AV27" s="491"/>
      <c r="AW27" s="435">
        <f>(J23+V23+Y23+AB23+AE23+AH23)*2+ROUND((J23+V23+Y23+AB23+AE23+AH23)*0.083,0)*2+ROUND((J23+V23+Y23+AB23+AE23+AH23)*0.027,0)*2+N27+R27</f>
        <v>5637</v>
      </c>
      <c r="AX27" s="436"/>
      <c r="AY27" s="436"/>
      <c r="AZ27" s="436"/>
      <c r="BA27" s="435">
        <f>(J23+V23+Y23+AB23+AE23+AH23)*3+ROUND((J23+V23+Y23+AB23+AE23+AH23)*0.083,0)*3+ROUND((J23+V23+Y23+AB23+AE23+AH23)*0.027,0)*3+N27+R27</f>
        <v>6730</v>
      </c>
      <c r="BB27" s="436"/>
      <c r="BC27" s="436"/>
      <c r="BD27" s="437"/>
    </row>
    <row r="28" spans="1:56" ht="20.85" customHeight="1" thickTop="1" x14ac:dyDescent="0.15">
      <c r="A28" s="384" t="s">
        <v>58</v>
      </c>
      <c r="B28" s="385"/>
      <c r="C28" s="385"/>
      <c r="D28" s="386"/>
      <c r="E28" s="387" t="s">
        <v>14</v>
      </c>
      <c r="F28" s="387"/>
      <c r="G28" s="387"/>
      <c r="H28" s="387"/>
      <c r="I28" s="387"/>
      <c r="J28" s="384">
        <v>942</v>
      </c>
      <c r="K28" s="385"/>
      <c r="L28" s="385"/>
      <c r="M28" s="386"/>
      <c r="N28" s="388">
        <v>300</v>
      </c>
      <c r="O28" s="388"/>
      <c r="P28" s="388"/>
      <c r="Q28" s="388"/>
      <c r="R28" s="389">
        <v>820</v>
      </c>
      <c r="S28" s="389"/>
      <c r="T28" s="389"/>
      <c r="U28" s="389"/>
      <c r="V28" s="384">
        <v>12</v>
      </c>
      <c r="W28" s="385"/>
      <c r="X28" s="386"/>
      <c r="Y28" s="384">
        <v>23</v>
      </c>
      <c r="Z28" s="385"/>
      <c r="AA28" s="386"/>
      <c r="AB28" s="384">
        <v>46</v>
      </c>
      <c r="AC28" s="385"/>
      <c r="AD28" s="386"/>
      <c r="AE28" s="384">
        <v>11</v>
      </c>
      <c r="AF28" s="385"/>
      <c r="AG28" s="386"/>
      <c r="AH28" s="384">
        <v>18</v>
      </c>
      <c r="AI28" s="385"/>
      <c r="AJ28" s="386"/>
      <c r="AK28" s="415" t="s">
        <v>102</v>
      </c>
      <c r="AL28" s="416"/>
      <c r="AM28" s="416"/>
      <c r="AN28" s="474"/>
      <c r="AO28" s="415" t="s">
        <v>113</v>
      </c>
      <c r="AP28" s="416"/>
      <c r="AQ28" s="416"/>
      <c r="AR28" s="474"/>
      <c r="AS28" s="492">
        <f>(J28+V28+Y28+AB28+AE28+AH28)+ROUND((J28+V28+Y28+AB28+AE28+AH28)*0.083,0)+ROUND((J28+V28+Y28+AB28+AE28+AH28)*0.027,0)+N28+R28</f>
        <v>2287</v>
      </c>
      <c r="AT28" s="493"/>
      <c r="AU28" s="493"/>
      <c r="AV28" s="494"/>
      <c r="AW28" s="483">
        <f>(J28+V28+Y28+AB28+AE28+AH28)*2+ROUND((J28+V28+Y28+AB28+AE28+AH28)*0.083,0)*2+ROUND((J28+V28+Y28+AB28+AE28+AH28)*0.027,0)*2+N28+R28</f>
        <v>3454</v>
      </c>
      <c r="AX28" s="484"/>
      <c r="AY28" s="484"/>
      <c r="AZ28" s="484"/>
      <c r="BA28" s="483">
        <f>(J28+V28+Y28+AB28+AE28+AH28)*3+ROUND((J28+V28+Y28+AB28+AE28+AH28)*0.083,0)*3+ROUND((J28+V28+Y28+AB28+AE28+AH28)*0.027,0)*3+N28+R28</f>
        <v>4621</v>
      </c>
      <c r="BB28" s="484"/>
      <c r="BC28" s="484"/>
      <c r="BD28" s="485"/>
    </row>
    <row r="29" spans="1:56" ht="20.85" customHeight="1" x14ac:dyDescent="0.15">
      <c r="A29" s="363"/>
      <c r="B29" s="364"/>
      <c r="C29" s="364"/>
      <c r="D29" s="365"/>
      <c r="E29" s="390" t="s">
        <v>15</v>
      </c>
      <c r="F29" s="361"/>
      <c r="G29" s="361"/>
      <c r="H29" s="361"/>
      <c r="I29" s="362"/>
      <c r="J29" s="363"/>
      <c r="K29" s="364"/>
      <c r="L29" s="364"/>
      <c r="M29" s="365"/>
      <c r="N29" s="347">
        <v>390</v>
      </c>
      <c r="O29" s="348"/>
      <c r="P29" s="348"/>
      <c r="Q29" s="349"/>
      <c r="R29" s="391">
        <v>820</v>
      </c>
      <c r="S29" s="392"/>
      <c r="T29" s="392"/>
      <c r="U29" s="393"/>
      <c r="V29" s="363"/>
      <c r="W29" s="364"/>
      <c r="X29" s="365"/>
      <c r="Y29" s="363"/>
      <c r="Z29" s="364"/>
      <c r="AA29" s="365"/>
      <c r="AB29" s="363"/>
      <c r="AC29" s="364"/>
      <c r="AD29" s="365"/>
      <c r="AE29" s="363"/>
      <c r="AF29" s="364"/>
      <c r="AG29" s="365"/>
      <c r="AH29" s="363"/>
      <c r="AI29" s="364"/>
      <c r="AJ29" s="365"/>
      <c r="AK29" s="417"/>
      <c r="AL29" s="418"/>
      <c r="AM29" s="418"/>
      <c r="AN29" s="475"/>
      <c r="AO29" s="417"/>
      <c r="AP29" s="418"/>
      <c r="AQ29" s="418"/>
      <c r="AR29" s="475"/>
      <c r="AS29" s="486">
        <f>(J28+V28+Y28+AB28+AE28+AH28)+ROUND((J28+V28+Y28+AB28+AE28+AH28)*0.083,0)+ROUND((J28+V28+Y28+AB28+AE28+AH28)*0.027,0)+N29+R29</f>
        <v>2377</v>
      </c>
      <c r="AT29" s="487"/>
      <c r="AU29" s="487"/>
      <c r="AV29" s="488"/>
      <c r="AW29" s="391">
        <f>(J28+V28+Y28+AB28+AE28+AH28)*2+ROUND((J28+V28+Y28+AB28+AE28+AH28)*0.083,0)*2+ROUND((J28+V28+Y28+AB28+AE28+AH28)*0.027,0)*2+N29+R29</f>
        <v>3544</v>
      </c>
      <c r="AX29" s="392"/>
      <c r="AY29" s="392"/>
      <c r="AZ29" s="392"/>
      <c r="BA29" s="391">
        <f>(J28+V28+Y28+AB28+AE28+AH28)*3+ROUND((J28+V28+Y28+AB28+AE28+AH28)*0.083,0)*3+ROUND((J28+V28+Y28+AB28+AE28+AH28)*0.027,0)*3+N29+R29</f>
        <v>4711</v>
      </c>
      <c r="BB29" s="392"/>
      <c r="BC29" s="392"/>
      <c r="BD29" s="393"/>
    </row>
    <row r="30" spans="1:56" ht="20.85" customHeight="1" x14ac:dyDescent="0.15">
      <c r="A30" s="363"/>
      <c r="B30" s="364"/>
      <c r="C30" s="364"/>
      <c r="D30" s="365"/>
      <c r="E30" s="390" t="s">
        <v>117</v>
      </c>
      <c r="F30" s="361"/>
      <c r="G30" s="361"/>
      <c r="H30" s="361"/>
      <c r="I30" s="362"/>
      <c r="J30" s="363"/>
      <c r="K30" s="364"/>
      <c r="L30" s="364"/>
      <c r="M30" s="365"/>
      <c r="N30" s="347">
        <v>650</v>
      </c>
      <c r="O30" s="348"/>
      <c r="P30" s="348"/>
      <c r="Q30" s="349"/>
      <c r="R30" s="391">
        <v>1310</v>
      </c>
      <c r="S30" s="392"/>
      <c r="T30" s="392"/>
      <c r="U30" s="393"/>
      <c r="V30" s="363"/>
      <c r="W30" s="364"/>
      <c r="X30" s="365"/>
      <c r="Y30" s="363"/>
      <c r="Z30" s="364"/>
      <c r="AA30" s="365"/>
      <c r="AB30" s="363"/>
      <c r="AC30" s="364"/>
      <c r="AD30" s="365"/>
      <c r="AE30" s="363"/>
      <c r="AF30" s="364"/>
      <c r="AG30" s="365"/>
      <c r="AH30" s="363"/>
      <c r="AI30" s="364"/>
      <c r="AJ30" s="365"/>
      <c r="AK30" s="417"/>
      <c r="AL30" s="418"/>
      <c r="AM30" s="418"/>
      <c r="AN30" s="475"/>
      <c r="AO30" s="417"/>
      <c r="AP30" s="418"/>
      <c r="AQ30" s="418"/>
      <c r="AR30" s="475"/>
      <c r="AS30" s="486">
        <f>(J28+V28+Y28+AB28+AE28+AH28)+ROUND((J28+V28+Y28+AB28+AE28+AH28)*0.083,0)+ROUND((J28+V28+Y28+AB28+AE28+AH28)*0.027,0)+N30+R30</f>
        <v>3127</v>
      </c>
      <c r="AT30" s="487"/>
      <c r="AU30" s="487"/>
      <c r="AV30" s="488"/>
      <c r="AW30" s="391">
        <f>(J28+V28+Y28+AB28+AE28+AH28)*2+ROUND((J28+V28+Y28+AB28+AE28+AH28)*0.083,0)*2+ROUND((J28+V28+Y28+AB28+AE28+AH28)*0.027,0)*2+N30+R30</f>
        <v>4294</v>
      </c>
      <c r="AX30" s="392"/>
      <c r="AY30" s="392"/>
      <c r="AZ30" s="393"/>
      <c r="BA30" s="391">
        <f>(J28+V28+Y28+AB28+AE28+AH28)*3+ROUND((J28+V28+Y28+AB28+AE28+AH28)*0.083,0)*3+ROUND((J28+V28+Y28+AB28+AE28+AH28)*0.027,0)*3+N30+R30</f>
        <v>5461</v>
      </c>
      <c r="BB30" s="392"/>
      <c r="BC30" s="392"/>
      <c r="BD30" s="393"/>
    </row>
    <row r="31" spans="1:56" ht="20.85" customHeight="1" x14ac:dyDescent="0.15">
      <c r="A31" s="363"/>
      <c r="B31" s="364"/>
      <c r="C31" s="364"/>
      <c r="D31" s="365"/>
      <c r="E31" s="390" t="s">
        <v>118</v>
      </c>
      <c r="F31" s="361"/>
      <c r="G31" s="361"/>
      <c r="H31" s="361"/>
      <c r="I31" s="362"/>
      <c r="J31" s="363"/>
      <c r="K31" s="364"/>
      <c r="L31" s="364"/>
      <c r="M31" s="365"/>
      <c r="N31" s="391">
        <v>1360</v>
      </c>
      <c r="O31" s="392"/>
      <c r="P31" s="392"/>
      <c r="Q31" s="393"/>
      <c r="R31" s="391">
        <v>1310</v>
      </c>
      <c r="S31" s="392"/>
      <c r="T31" s="392"/>
      <c r="U31" s="393"/>
      <c r="V31" s="363"/>
      <c r="W31" s="364"/>
      <c r="X31" s="365"/>
      <c r="Y31" s="363"/>
      <c r="Z31" s="364"/>
      <c r="AA31" s="365"/>
      <c r="AB31" s="363"/>
      <c r="AC31" s="364"/>
      <c r="AD31" s="365"/>
      <c r="AE31" s="363"/>
      <c r="AF31" s="364"/>
      <c r="AG31" s="365"/>
      <c r="AH31" s="363"/>
      <c r="AI31" s="364"/>
      <c r="AJ31" s="365"/>
      <c r="AK31" s="417"/>
      <c r="AL31" s="418"/>
      <c r="AM31" s="418"/>
      <c r="AN31" s="475"/>
      <c r="AO31" s="417"/>
      <c r="AP31" s="418"/>
      <c r="AQ31" s="418"/>
      <c r="AR31" s="475"/>
      <c r="AS31" s="486">
        <f>(J28+V28+Y28+AB28+AE28+AH28)+ROUND((J28+V28+Y28+AB28+AE28+AH28)*0.083,0)+ROUND((J28+V28+Y28+AB28+AE28+AH28)*0.027,0)+N31+R31</f>
        <v>3837</v>
      </c>
      <c r="AT31" s="487"/>
      <c r="AU31" s="487"/>
      <c r="AV31" s="488"/>
      <c r="AW31" s="391">
        <f>(J28+V28+Y28+AB28+AE28+AH28)*2+ROUND((J28+V28+Y28+AB28+AE28+AH28)*0.083,0)*2+ROUND((J28+V28+Y28+AB28+AE28+AH28)*0.027,0)*2+N31+R31</f>
        <v>5004</v>
      </c>
      <c r="AX31" s="392"/>
      <c r="AY31" s="392"/>
      <c r="AZ31" s="393"/>
      <c r="BA31" s="391">
        <f>(J28+V28+Y28+AB28+AE28+AH28)*3+ROUND((J28+V28+Y28+AB28+AE28+AH28)*0.083,0)*3+ROUND((J28+V28+Y28+AB28+AE28+AH28)*0.027,0)*3+N31+R31</f>
        <v>6171</v>
      </c>
      <c r="BB31" s="392"/>
      <c r="BC31" s="392"/>
      <c r="BD31" s="393"/>
    </row>
    <row r="32" spans="1:56" ht="20.85" customHeight="1" x14ac:dyDescent="0.15">
      <c r="A32" s="337"/>
      <c r="B32" s="338"/>
      <c r="C32" s="338"/>
      <c r="D32" s="339"/>
      <c r="E32" s="394" t="s">
        <v>17</v>
      </c>
      <c r="F32" s="395"/>
      <c r="G32" s="395"/>
      <c r="H32" s="395"/>
      <c r="I32" s="396"/>
      <c r="J32" s="337"/>
      <c r="K32" s="338"/>
      <c r="L32" s="338"/>
      <c r="M32" s="339"/>
      <c r="N32" s="421">
        <v>1445</v>
      </c>
      <c r="O32" s="422"/>
      <c r="P32" s="422"/>
      <c r="Q32" s="423"/>
      <c r="R32" s="421">
        <v>2006</v>
      </c>
      <c r="S32" s="422"/>
      <c r="T32" s="422"/>
      <c r="U32" s="423"/>
      <c r="V32" s="337"/>
      <c r="W32" s="338"/>
      <c r="X32" s="339"/>
      <c r="Y32" s="337"/>
      <c r="Z32" s="338"/>
      <c r="AA32" s="339"/>
      <c r="AB32" s="337"/>
      <c r="AC32" s="338"/>
      <c r="AD32" s="339"/>
      <c r="AE32" s="337"/>
      <c r="AF32" s="338"/>
      <c r="AG32" s="339"/>
      <c r="AH32" s="337"/>
      <c r="AI32" s="338"/>
      <c r="AJ32" s="339"/>
      <c r="AK32" s="419"/>
      <c r="AL32" s="420"/>
      <c r="AM32" s="420"/>
      <c r="AN32" s="477"/>
      <c r="AO32" s="419"/>
      <c r="AP32" s="420"/>
      <c r="AQ32" s="420"/>
      <c r="AR32" s="477"/>
      <c r="AS32" s="495">
        <f>(J28+V28+Y28+AB28+AE28+AH28)+ROUND((J28+V28+Y28+AB28+AE28+AH28)*0.083,0)+ROUND((J28+V28+Y28+AB28+AE28+AH28)*0.027,0)+N32+R32</f>
        <v>4618</v>
      </c>
      <c r="AT32" s="496"/>
      <c r="AU32" s="496"/>
      <c r="AV32" s="497"/>
      <c r="AW32" s="421">
        <f>(J28+V28+Y28+AB28+AE28+AH28)*2+ROUND((J28+V28+Y28+AB28+AE28+AH28)*0.083,0)*2+ROUND((J28+V28+Y28+AB28+AE28+AH28)*0.027,0)*2+N32+R32</f>
        <v>5785</v>
      </c>
      <c r="AX32" s="422"/>
      <c r="AY32" s="422"/>
      <c r="AZ32" s="422"/>
      <c r="BA32" s="421">
        <f>(J28+V28+Y28+AB28+AE28+AH28)*3+ROUND((J28+V28+Y28+AB28+AE28+AH28)*0.083,0)*3+ROUND((J28+V28+Y28+AB28+AE28+AH28)*0.027,0)*3+N32+R32</f>
        <v>6952</v>
      </c>
      <c r="BB32" s="422"/>
      <c r="BC32" s="422"/>
      <c r="BD32" s="423"/>
    </row>
    <row r="33" spans="1:58" ht="20.8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</row>
    <row r="34" spans="1:58" ht="20.85" customHeight="1" x14ac:dyDescent="0.15">
      <c r="A34" s="378" t="s">
        <v>26</v>
      </c>
      <c r="B34" s="378"/>
      <c r="C34" s="378"/>
      <c r="D34" s="378"/>
      <c r="E34" s="378"/>
      <c r="F34" s="379" t="s">
        <v>34</v>
      </c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80"/>
      <c r="AK34" s="36" t="s">
        <v>56</v>
      </c>
      <c r="AL34" s="381" t="s">
        <v>124</v>
      </c>
      <c r="AM34" s="382"/>
      <c r="AN34" s="382"/>
      <c r="AO34" s="382"/>
      <c r="AP34" s="382"/>
      <c r="AQ34" s="382"/>
      <c r="AR34" s="382"/>
      <c r="AS34" s="382"/>
      <c r="AT34" s="382"/>
      <c r="AU34" s="382"/>
      <c r="AV34" s="382"/>
      <c r="AW34" s="382"/>
      <c r="AX34" s="382"/>
      <c r="AY34" s="382"/>
      <c r="AZ34" s="383"/>
      <c r="BA34" s="330">
        <v>30</v>
      </c>
      <c r="BB34" s="331"/>
      <c r="BC34" s="331"/>
      <c r="BD34" s="332"/>
      <c r="BE34" s="20"/>
      <c r="BF34" s="20"/>
    </row>
    <row r="35" spans="1:58" ht="20.85" customHeight="1" x14ac:dyDescent="0.15">
      <c r="A35" s="344" t="s">
        <v>27</v>
      </c>
      <c r="B35" s="345"/>
      <c r="C35" s="345"/>
      <c r="D35" s="345"/>
      <c r="E35" s="346"/>
      <c r="F35" s="350" t="s">
        <v>93</v>
      </c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1"/>
      <c r="AK35" s="36" t="s">
        <v>55</v>
      </c>
      <c r="AL35" s="327" t="s">
        <v>108</v>
      </c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9"/>
      <c r="BA35" s="330">
        <v>246</v>
      </c>
      <c r="BB35" s="331"/>
      <c r="BC35" s="331"/>
      <c r="BD35" s="332"/>
      <c r="BE35" s="20"/>
      <c r="BF35" s="20"/>
    </row>
    <row r="36" spans="1:58" ht="20.85" customHeight="1" x14ac:dyDescent="0.15">
      <c r="A36" s="347"/>
      <c r="B36" s="348"/>
      <c r="C36" s="348"/>
      <c r="D36" s="348"/>
      <c r="E36" s="349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3"/>
      <c r="AK36" s="354" t="s">
        <v>104</v>
      </c>
      <c r="AL36" s="356" t="s">
        <v>71</v>
      </c>
      <c r="AM36" s="358"/>
      <c r="AN36" s="358"/>
      <c r="AO36" s="358"/>
      <c r="AP36" s="358"/>
      <c r="AQ36" s="358"/>
      <c r="AR36" s="478"/>
      <c r="AS36" s="327" t="s">
        <v>94</v>
      </c>
      <c r="AT36" s="328"/>
      <c r="AU36" s="328"/>
      <c r="AV36" s="328"/>
      <c r="AW36" s="328"/>
      <c r="AX36" s="328"/>
      <c r="AY36" s="328"/>
      <c r="AZ36" s="329"/>
      <c r="BA36" s="330">
        <v>72</v>
      </c>
      <c r="BB36" s="331"/>
      <c r="BC36" s="331"/>
      <c r="BD36" s="332"/>
      <c r="BE36" s="20"/>
      <c r="BF36" s="20"/>
    </row>
    <row r="37" spans="1:58" ht="20.85" customHeight="1" x14ac:dyDescent="0.15">
      <c r="A37" s="347" t="s">
        <v>28</v>
      </c>
      <c r="B37" s="348"/>
      <c r="C37" s="348"/>
      <c r="D37" s="348"/>
      <c r="E37" s="349"/>
      <c r="F37" s="361" t="s">
        <v>90</v>
      </c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2"/>
      <c r="AK37" s="354"/>
      <c r="AL37" s="356"/>
      <c r="AM37" s="358"/>
      <c r="AN37" s="358"/>
      <c r="AO37" s="358"/>
      <c r="AP37" s="358"/>
      <c r="AQ37" s="358"/>
      <c r="AR37" s="478"/>
      <c r="AS37" s="327" t="s">
        <v>68</v>
      </c>
      <c r="AT37" s="328"/>
      <c r="AU37" s="328"/>
      <c r="AV37" s="328"/>
      <c r="AW37" s="328"/>
      <c r="AX37" s="328"/>
      <c r="AY37" s="328"/>
      <c r="AZ37" s="329"/>
      <c r="BA37" s="330">
        <v>144</v>
      </c>
      <c r="BB37" s="331"/>
      <c r="BC37" s="331"/>
      <c r="BD37" s="332"/>
      <c r="BE37" s="20"/>
      <c r="BF37" s="20"/>
    </row>
    <row r="38" spans="1:58" ht="20.85" customHeight="1" x14ac:dyDescent="0.15">
      <c r="A38" s="347"/>
      <c r="B38" s="348"/>
      <c r="C38" s="348"/>
      <c r="D38" s="348"/>
      <c r="E38" s="349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1"/>
      <c r="AJ38" s="362"/>
      <c r="AK38" s="354"/>
      <c r="AL38" s="356"/>
      <c r="AM38" s="358"/>
      <c r="AN38" s="358"/>
      <c r="AO38" s="358"/>
      <c r="AP38" s="358"/>
      <c r="AQ38" s="358"/>
      <c r="AR38" s="478"/>
      <c r="AS38" s="327" t="s">
        <v>69</v>
      </c>
      <c r="AT38" s="328"/>
      <c r="AU38" s="328"/>
      <c r="AV38" s="328"/>
      <c r="AW38" s="328"/>
      <c r="AX38" s="328"/>
      <c r="AY38" s="328"/>
      <c r="AZ38" s="329"/>
      <c r="BA38" s="330">
        <v>680</v>
      </c>
      <c r="BB38" s="331"/>
      <c r="BC38" s="331"/>
      <c r="BD38" s="332"/>
      <c r="BE38" s="20"/>
      <c r="BF38" s="20"/>
    </row>
    <row r="39" spans="1:58" ht="20.85" customHeight="1" x14ac:dyDescent="0.15">
      <c r="A39" s="334" t="s">
        <v>29</v>
      </c>
      <c r="B39" s="335"/>
      <c r="C39" s="335"/>
      <c r="D39" s="335"/>
      <c r="E39" s="336"/>
      <c r="F39" s="369" t="s">
        <v>119</v>
      </c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70"/>
      <c r="AK39" s="355"/>
      <c r="AL39" s="359"/>
      <c r="AM39" s="360"/>
      <c r="AN39" s="360"/>
      <c r="AO39" s="360"/>
      <c r="AP39" s="360"/>
      <c r="AQ39" s="360"/>
      <c r="AR39" s="479"/>
      <c r="AS39" s="327" t="s">
        <v>70</v>
      </c>
      <c r="AT39" s="328"/>
      <c r="AU39" s="328"/>
      <c r="AV39" s="328"/>
      <c r="AW39" s="328"/>
      <c r="AX39" s="328"/>
      <c r="AY39" s="328"/>
      <c r="AZ39" s="329"/>
      <c r="BA39" s="375">
        <v>1280</v>
      </c>
      <c r="BB39" s="376"/>
      <c r="BC39" s="376"/>
      <c r="BD39" s="377"/>
      <c r="BE39" s="20"/>
      <c r="BF39" s="20"/>
    </row>
    <row r="40" spans="1:58" ht="20.85" customHeight="1" x14ac:dyDescent="0.15">
      <c r="A40" s="363"/>
      <c r="B40" s="364"/>
      <c r="C40" s="364"/>
      <c r="D40" s="364"/>
      <c r="E40" s="365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2"/>
      <c r="AK40" s="36" t="s">
        <v>105</v>
      </c>
      <c r="AL40" s="327" t="s">
        <v>109</v>
      </c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328"/>
      <c r="AY40" s="328"/>
      <c r="AZ40" s="329"/>
      <c r="BA40" s="330">
        <v>50</v>
      </c>
      <c r="BB40" s="331"/>
      <c r="BC40" s="331"/>
      <c r="BD40" s="332"/>
      <c r="BE40" s="20"/>
      <c r="BF40" s="20"/>
    </row>
    <row r="41" spans="1:58" ht="20.85" customHeight="1" x14ac:dyDescent="0.15">
      <c r="A41" s="366"/>
      <c r="B41" s="367"/>
      <c r="C41" s="367"/>
      <c r="D41" s="367"/>
      <c r="E41" s="368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  <c r="AJ41" s="374"/>
      <c r="AK41" s="36" t="s">
        <v>106</v>
      </c>
      <c r="AL41" s="327" t="s">
        <v>110</v>
      </c>
      <c r="AM41" s="328"/>
      <c r="AN41" s="328"/>
      <c r="AO41" s="328"/>
      <c r="AP41" s="328"/>
      <c r="AQ41" s="328"/>
      <c r="AR41" s="328"/>
      <c r="AS41" s="328"/>
      <c r="AT41" s="328"/>
      <c r="AU41" s="328"/>
      <c r="AV41" s="328"/>
      <c r="AW41" s="328"/>
      <c r="AX41" s="328"/>
      <c r="AY41" s="328"/>
      <c r="AZ41" s="329"/>
      <c r="BA41" s="330">
        <v>30</v>
      </c>
      <c r="BB41" s="331"/>
      <c r="BC41" s="331"/>
      <c r="BD41" s="332"/>
      <c r="BE41" s="20"/>
      <c r="BF41" s="20"/>
    </row>
    <row r="42" spans="1:58" ht="20.85" customHeight="1" x14ac:dyDescent="0.15">
      <c r="A42" s="334" t="s">
        <v>30</v>
      </c>
      <c r="B42" s="335"/>
      <c r="C42" s="335"/>
      <c r="D42" s="335"/>
      <c r="E42" s="336"/>
      <c r="F42" s="340" t="s">
        <v>120</v>
      </c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0"/>
      <c r="AG42" s="340"/>
      <c r="AH42" s="340"/>
      <c r="AI42" s="340"/>
      <c r="AJ42" s="341"/>
      <c r="AK42" s="36" t="s">
        <v>107</v>
      </c>
      <c r="AL42" s="327" t="s">
        <v>128</v>
      </c>
      <c r="AM42" s="328"/>
      <c r="AN42" s="328"/>
      <c r="AO42" s="328"/>
      <c r="AP42" s="328"/>
      <c r="AQ42" s="328"/>
      <c r="AR42" s="328"/>
      <c r="AS42" s="328"/>
      <c r="AT42" s="328"/>
      <c r="AU42" s="328"/>
      <c r="AV42" s="328"/>
      <c r="AW42" s="328"/>
      <c r="AX42" s="328"/>
      <c r="AY42" s="328"/>
      <c r="AZ42" s="329"/>
      <c r="BA42" s="330">
        <v>60</v>
      </c>
      <c r="BB42" s="331"/>
      <c r="BC42" s="331"/>
      <c r="BD42" s="332"/>
    </row>
    <row r="43" spans="1:58" ht="20.85" customHeight="1" x14ac:dyDescent="0.15">
      <c r="A43" s="337"/>
      <c r="B43" s="338"/>
      <c r="C43" s="338"/>
      <c r="D43" s="338"/>
      <c r="E43" s="339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3"/>
      <c r="AK43" s="36" t="s">
        <v>114</v>
      </c>
      <c r="AL43" s="327" t="s">
        <v>111</v>
      </c>
      <c r="AM43" s="328"/>
      <c r="AN43" s="328"/>
      <c r="AO43" s="328"/>
      <c r="AP43" s="328"/>
      <c r="AQ43" s="328"/>
      <c r="AR43" s="328"/>
      <c r="AS43" s="328"/>
      <c r="AT43" s="328"/>
      <c r="AU43" s="328"/>
      <c r="AV43" s="328"/>
      <c r="AW43" s="328"/>
      <c r="AX43" s="328"/>
      <c r="AY43" s="328"/>
      <c r="AZ43" s="329"/>
      <c r="BA43" s="330">
        <v>300</v>
      </c>
      <c r="BB43" s="331"/>
      <c r="BC43" s="331"/>
      <c r="BD43" s="332"/>
    </row>
    <row r="44" spans="1:58" ht="18.75" customHeight="1" x14ac:dyDescent="0.15">
      <c r="B44" s="28"/>
      <c r="AG44" s="20"/>
      <c r="AH44" s="20"/>
      <c r="AI44" s="20"/>
      <c r="AJ44" s="20"/>
      <c r="AK44" s="36" t="s">
        <v>127</v>
      </c>
      <c r="AL44" s="327" t="s">
        <v>115</v>
      </c>
      <c r="AM44" s="328"/>
      <c r="AN44" s="328"/>
      <c r="AO44" s="328"/>
      <c r="AP44" s="328"/>
      <c r="AQ44" s="328"/>
      <c r="AR44" s="328"/>
      <c r="AS44" s="328"/>
      <c r="AT44" s="328"/>
      <c r="AU44" s="328"/>
      <c r="AV44" s="328"/>
      <c r="AW44" s="328"/>
      <c r="AX44" s="328"/>
      <c r="AY44" s="328"/>
      <c r="AZ44" s="329"/>
      <c r="BA44" s="330">
        <v>110</v>
      </c>
      <c r="BB44" s="331"/>
      <c r="BC44" s="331"/>
      <c r="BD44" s="332"/>
    </row>
    <row r="45" spans="1:58" ht="18" x14ac:dyDescent="0.15">
      <c r="AK45" s="36" t="s">
        <v>129</v>
      </c>
      <c r="AL45" s="327" t="s">
        <v>130</v>
      </c>
      <c r="AM45" s="328"/>
      <c r="AN45" s="328"/>
      <c r="AO45" s="328"/>
      <c r="AP45" s="328"/>
      <c r="AQ45" s="328"/>
      <c r="AR45" s="328"/>
      <c r="AS45" s="328"/>
      <c r="AT45" s="328"/>
      <c r="AU45" s="328"/>
      <c r="AV45" s="328"/>
      <c r="AW45" s="328"/>
      <c r="AX45" s="328"/>
      <c r="AY45" s="328"/>
      <c r="AZ45" s="329"/>
      <c r="BA45" s="330">
        <v>20</v>
      </c>
      <c r="BB45" s="331"/>
      <c r="BC45" s="331"/>
      <c r="BD45" s="332"/>
    </row>
    <row r="46" spans="1:58" x14ac:dyDescent="0.15">
      <c r="AL46" s="333"/>
      <c r="AM46" s="333"/>
      <c r="AN46" s="333"/>
      <c r="AO46" s="333"/>
      <c r="AP46" s="333"/>
      <c r="AQ46" s="333"/>
      <c r="AR46" s="333"/>
      <c r="AS46" s="333"/>
      <c r="AT46" s="29"/>
    </row>
    <row r="48" spans="1:58" x14ac:dyDescent="0.15">
      <c r="AL48" s="333"/>
      <c r="AM48" s="333"/>
      <c r="AN48" s="333"/>
      <c r="AO48" s="333"/>
      <c r="AP48" s="333"/>
      <c r="AQ48" s="333"/>
      <c r="AR48" s="333"/>
      <c r="AS48" s="333"/>
      <c r="AT48" s="29"/>
    </row>
    <row r="49" spans="38:56" x14ac:dyDescent="0.15">
      <c r="AL49" s="29"/>
      <c r="AM49" s="29"/>
      <c r="AN49" s="29"/>
      <c r="AO49" s="29"/>
      <c r="AP49" s="29"/>
      <c r="AQ49" s="29"/>
      <c r="AR49" s="29"/>
      <c r="AS49" s="29"/>
      <c r="AT49" s="29"/>
      <c r="AU49" s="20"/>
      <c r="AV49" s="20"/>
      <c r="AW49" s="20"/>
      <c r="AX49" s="20"/>
      <c r="AY49" s="20"/>
      <c r="AZ49" s="20"/>
      <c r="BA49" s="20"/>
      <c r="BB49" s="20"/>
      <c r="BC49" s="20"/>
      <c r="BD49" s="20"/>
    </row>
    <row r="50" spans="38:56" x14ac:dyDescent="0.15">
      <c r="AL50" s="29"/>
      <c r="AM50" s="29"/>
      <c r="AN50" s="29"/>
      <c r="AO50" s="29"/>
      <c r="AP50" s="29"/>
      <c r="AQ50" s="29"/>
      <c r="AR50" s="29"/>
      <c r="AS50" s="29"/>
      <c r="AT50" s="29"/>
    </row>
  </sheetData>
  <mergeCells count="259">
    <mergeCell ref="BA40:BD40"/>
    <mergeCell ref="AL46:AS46"/>
    <mergeCell ref="AL48:AS48"/>
    <mergeCell ref="AL41:AZ41"/>
    <mergeCell ref="BA41:BD41"/>
    <mergeCell ref="A42:E43"/>
    <mergeCell ref="F42:AJ43"/>
    <mergeCell ref="AL42:AZ42"/>
    <mergeCell ref="BA42:BD42"/>
    <mergeCell ref="AL43:AZ43"/>
    <mergeCell ref="BA43:BD43"/>
    <mergeCell ref="AL44:AZ44"/>
    <mergeCell ref="BA44:BD44"/>
    <mergeCell ref="AL45:AZ45"/>
    <mergeCell ref="BA45:BD45"/>
    <mergeCell ref="A34:E34"/>
    <mergeCell ref="F34:AJ34"/>
    <mergeCell ref="AL34:AZ34"/>
    <mergeCell ref="BA34:BD34"/>
    <mergeCell ref="A28:D32"/>
    <mergeCell ref="A35:E36"/>
    <mergeCell ref="F35:AJ36"/>
    <mergeCell ref="AL35:AZ35"/>
    <mergeCell ref="BA35:BD35"/>
    <mergeCell ref="AK36:AK39"/>
    <mergeCell ref="AL36:AR39"/>
    <mergeCell ref="AS36:AZ36"/>
    <mergeCell ref="BA36:BD36"/>
    <mergeCell ref="A37:E38"/>
    <mergeCell ref="F37:AJ38"/>
    <mergeCell ref="AS37:AZ37"/>
    <mergeCell ref="BA37:BD37"/>
    <mergeCell ref="AS38:AZ38"/>
    <mergeCell ref="BA38:BD38"/>
    <mergeCell ref="A39:E41"/>
    <mergeCell ref="F39:AJ41"/>
    <mergeCell ref="AS39:AZ39"/>
    <mergeCell ref="BA39:BD39"/>
    <mergeCell ref="AL40:AZ40"/>
    <mergeCell ref="E31:I31"/>
    <mergeCell ref="N31:Q31"/>
    <mergeCell ref="R31:U31"/>
    <mergeCell ref="AS31:AV31"/>
    <mergeCell ref="AW31:AZ31"/>
    <mergeCell ref="BA31:BD31"/>
    <mergeCell ref="N32:Q32"/>
    <mergeCell ref="R32:U32"/>
    <mergeCell ref="AS32:AV32"/>
    <mergeCell ref="AW32:AZ32"/>
    <mergeCell ref="BA32:BD32"/>
    <mergeCell ref="E29:I29"/>
    <mergeCell ref="N29:Q29"/>
    <mergeCell ref="R29:U29"/>
    <mergeCell ref="AS29:AV29"/>
    <mergeCell ref="AW29:AZ29"/>
    <mergeCell ref="BA29:BD29"/>
    <mergeCell ref="Y28:AA32"/>
    <mergeCell ref="AB28:AD32"/>
    <mergeCell ref="AE28:AG32"/>
    <mergeCell ref="AH28:AJ32"/>
    <mergeCell ref="AK28:AN32"/>
    <mergeCell ref="AO28:AR32"/>
    <mergeCell ref="E28:I28"/>
    <mergeCell ref="J28:M32"/>
    <mergeCell ref="N28:Q28"/>
    <mergeCell ref="R28:U28"/>
    <mergeCell ref="V28:X32"/>
    <mergeCell ref="E30:I30"/>
    <mergeCell ref="N30:Q30"/>
    <mergeCell ref="R30:U30"/>
    <mergeCell ref="E32:I32"/>
    <mergeCell ref="AS30:AV30"/>
    <mergeCell ref="AW30:AZ30"/>
    <mergeCell ref="BA30:BD30"/>
    <mergeCell ref="BA27:BD27"/>
    <mergeCell ref="E26:I26"/>
    <mergeCell ref="N26:Q26"/>
    <mergeCell ref="R26:U26"/>
    <mergeCell ref="AS26:AV26"/>
    <mergeCell ref="AW26:AZ26"/>
    <mergeCell ref="BA26:BD26"/>
    <mergeCell ref="AS28:AV28"/>
    <mergeCell ref="AW28:AZ28"/>
    <mergeCell ref="BA28:BD28"/>
    <mergeCell ref="AS25:AV25"/>
    <mergeCell ref="AW25:AZ25"/>
    <mergeCell ref="BA25:BD25"/>
    <mergeCell ref="AO23:AR27"/>
    <mergeCell ref="AS23:AV23"/>
    <mergeCell ref="AW23:AZ23"/>
    <mergeCell ref="BA23:BD23"/>
    <mergeCell ref="E24:I24"/>
    <mergeCell ref="N24:Q24"/>
    <mergeCell ref="R24:U24"/>
    <mergeCell ref="AS24:AV24"/>
    <mergeCell ref="AW24:AZ24"/>
    <mergeCell ref="BA24:BD24"/>
    <mergeCell ref="V23:X27"/>
    <mergeCell ref="Y23:AA27"/>
    <mergeCell ref="AB23:AD27"/>
    <mergeCell ref="AE23:AG27"/>
    <mergeCell ref="AH23:AJ27"/>
    <mergeCell ref="AK23:AN27"/>
    <mergeCell ref="E27:I27"/>
    <mergeCell ref="N27:Q27"/>
    <mergeCell ref="R27:U27"/>
    <mergeCell ref="AS27:AV27"/>
    <mergeCell ref="AW27:AZ27"/>
    <mergeCell ref="E18:I18"/>
    <mergeCell ref="J18:M22"/>
    <mergeCell ref="N18:Q18"/>
    <mergeCell ref="R18:U18"/>
    <mergeCell ref="A23:D27"/>
    <mergeCell ref="E23:I23"/>
    <mergeCell ref="J23:M27"/>
    <mergeCell ref="N23:Q23"/>
    <mergeCell ref="R23:U23"/>
    <mergeCell ref="A18:D22"/>
    <mergeCell ref="E25:I25"/>
    <mergeCell ref="N25:Q25"/>
    <mergeCell ref="R25:U25"/>
    <mergeCell ref="E21:I21"/>
    <mergeCell ref="N21:Q21"/>
    <mergeCell ref="R21:U21"/>
    <mergeCell ref="N19:Q19"/>
    <mergeCell ref="R19:U19"/>
    <mergeCell ref="AS19:AV19"/>
    <mergeCell ref="AW19:AZ19"/>
    <mergeCell ref="BA19:BD19"/>
    <mergeCell ref="Y18:AA22"/>
    <mergeCell ref="AB18:AD22"/>
    <mergeCell ref="AE18:AG22"/>
    <mergeCell ref="AH18:AJ22"/>
    <mergeCell ref="AK18:AN22"/>
    <mergeCell ref="AO18:AR22"/>
    <mergeCell ref="AS16:AV16"/>
    <mergeCell ref="AW16:AZ16"/>
    <mergeCell ref="BA16:BD16"/>
    <mergeCell ref="AS18:AV18"/>
    <mergeCell ref="AW18:AZ18"/>
    <mergeCell ref="BA18:BD18"/>
    <mergeCell ref="V18:X22"/>
    <mergeCell ref="E20:I20"/>
    <mergeCell ref="N20:Q20"/>
    <mergeCell ref="R20:U20"/>
    <mergeCell ref="E22:I22"/>
    <mergeCell ref="AS20:AV20"/>
    <mergeCell ref="AW20:AZ20"/>
    <mergeCell ref="BA20:BD20"/>
    <mergeCell ref="BA17:BD17"/>
    <mergeCell ref="AS21:AV21"/>
    <mergeCell ref="AW21:AZ21"/>
    <mergeCell ref="BA21:BD21"/>
    <mergeCell ref="N22:Q22"/>
    <mergeCell ref="R22:U22"/>
    <mergeCell ref="AS22:AV22"/>
    <mergeCell ref="AW22:AZ22"/>
    <mergeCell ref="BA22:BD22"/>
    <mergeCell ref="E19:I19"/>
    <mergeCell ref="AS15:AV15"/>
    <mergeCell ref="AW15:AZ15"/>
    <mergeCell ref="BA15:BD15"/>
    <mergeCell ref="AO13:AR17"/>
    <mergeCell ref="AS13:AV13"/>
    <mergeCell ref="AW13:AZ13"/>
    <mergeCell ref="BA13:BD13"/>
    <mergeCell ref="E14:I14"/>
    <mergeCell ref="N14:Q14"/>
    <mergeCell ref="R14:U14"/>
    <mergeCell ref="AS14:AV14"/>
    <mergeCell ref="AW14:AZ14"/>
    <mergeCell ref="BA14:BD14"/>
    <mergeCell ref="V13:X17"/>
    <mergeCell ref="Y13:AA17"/>
    <mergeCell ref="AB13:AD17"/>
    <mergeCell ref="AE13:AG17"/>
    <mergeCell ref="AH13:AJ17"/>
    <mergeCell ref="AK13:AN17"/>
    <mergeCell ref="E17:I17"/>
    <mergeCell ref="N17:Q17"/>
    <mergeCell ref="R17:U17"/>
    <mergeCell ref="AS17:AV17"/>
    <mergeCell ref="AW17:AZ17"/>
    <mergeCell ref="A13:D17"/>
    <mergeCell ref="E13:I13"/>
    <mergeCell ref="J13:M17"/>
    <mergeCell ref="N13:Q13"/>
    <mergeCell ref="R13:U13"/>
    <mergeCell ref="A8:D12"/>
    <mergeCell ref="E15:I15"/>
    <mergeCell ref="N15:Q15"/>
    <mergeCell ref="R15:U15"/>
    <mergeCell ref="R10:U10"/>
    <mergeCell ref="E12:I12"/>
    <mergeCell ref="N12:Q12"/>
    <mergeCell ref="R12:U12"/>
    <mergeCell ref="E16:I16"/>
    <mergeCell ref="N16:Q16"/>
    <mergeCell ref="R16:U16"/>
    <mergeCell ref="E11:I11"/>
    <mergeCell ref="N11:Q11"/>
    <mergeCell ref="R11:U11"/>
    <mergeCell ref="AS11:AV11"/>
    <mergeCell ref="AW11:AZ11"/>
    <mergeCell ref="BA11:BD11"/>
    <mergeCell ref="V8:X12"/>
    <mergeCell ref="E10:I10"/>
    <mergeCell ref="N10:Q10"/>
    <mergeCell ref="AS12:AV12"/>
    <mergeCell ref="AW12:AZ12"/>
    <mergeCell ref="BA12:BD12"/>
    <mergeCell ref="AK5:AN7"/>
    <mergeCell ref="AO5:AR7"/>
    <mergeCell ref="AS8:AV8"/>
    <mergeCell ref="AW8:AZ8"/>
    <mergeCell ref="BA8:BD8"/>
    <mergeCell ref="E9:I9"/>
    <mergeCell ref="N9:Q9"/>
    <mergeCell ref="R9:U9"/>
    <mergeCell ref="AS9:AV9"/>
    <mergeCell ref="AW9:AZ9"/>
    <mergeCell ref="BA9:BD9"/>
    <mergeCell ref="Y8:AA12"/>
    <mergeCell ref="AB8:AD12"/>
    <mergeCell ref="AE8:AG12"/>
    <mergeCell ref="AH8:AJ12"/>
    <mergeCell ref="AK8:AN12"/>
    <mergeCell ref="AO8:AR12"/>
    <mergeCell ref="E8:I8"/>
    <mergeCell ref="J8:M12"/>
    <mergeCell ref="N8:Q8"/>
    <mergeCell ref="R8:U8"/>
    <mergeCell ref="AS10:AV10"/>
    <mergeCell ref="AW10:AZ10"/>
    <mergeCell ref="BA10:BD10"/>
    <mergeCell ref="A1:BD2"/>
    <mergeCell ref="A3:AS4"/>
    <mergeCell ref="AT3:AU3"/>
    <mergeCell ref="AV4:BD4"/>
    <mergeCell ref="A5:D7"/>
    <mergeCell ref="E5:I7"/>
    <mergeCell ref="J5:M5"/>
    <mergeCell ref="N5:Q7"/>
    <mergeCell ref="R5:U7"/>
    <mergeCell ref="V5:X5"/>
    <mergeCell ref="AS5:AV7"/>
    <mergeCell ref="AW5:AZ7"/>
    <mergeCell ref="BA5:BD7"/>
    <mergeCell ref="J6:M7"/>
    <mergeCell ref="V6:AA6"/>
    <mergeCell ref="AB6:AD7"/>
    <mergeCell ref="AE6:AG7"/>
    <mergeCell ref="AH6:AJ7"/>
    <mergeCell ref="V7:X7"/>
    <mergeCell ref="Y7:AA7"/>
    <mergeCell ref="Y5:AA5"/>
    <mergeCell ref="AB5:AD5"/>
    <mergeCell ref="AE5:AG5"/>
    <mergeCell ref="AH5:AJ5"/>
  </mergeCells>
  <phoneticPr fontId="2"/>
  <printOptions horizontalCentered="1"/>
  <pageMargins left="0" right="0" top="0.15748031496062992" bottom="0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D86D-0AD9-4F82-9ACE-89AA5009262B}">
  <dimension ref="A1:BF50"/>
  <sheetViews>
    <sheetView view="pageBreakPreview" zoomScale="80" zoomScaleNormal="100" zoomScaleSheetLayoutView="80" workbookViewId="0">
      <selection activeCell="AS9" sqref="AS9:AV9"/>
    </sheetView>
  </sheetViews>
  <sheetFormatPr defaultColWidth="9" defaultRowHeight="16.5" x14ac:dyDescent="0.15"/>
  <cols>
    <col min="1" max="13" width="2.875" style="17" customWidth="1"/>
    <col min="14" max="56" width="4.125" style="17" customWidth="1"/>
    <col min="57" max="131" width="3.5" style="17" customWidth="1"/>
    <col min="132" max="16384" width="9" style="17"/>
  </cols>
  <sheetData>
    <row r="1" spans="1:57" ht="12" customHeight="1" x14ac:dyDescent="0.15">
      <c r="A1" s="445" t="s">
        <v>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445"/>
      <c r="AU1" s="445"/>
      <c r="AV1" s="445"/>
      <c r="AW1" s="445"/>
      <c r="AX1" s="445"/>
      <c r="AY1" s="445"/>
      <c r="AZ1" s="445"/>
      <c r="BA1" s="445"/>
      <c r="BB1" s="445"/>
      <c r="BC1" s="445"/>
      <c r="BD1" s="445"/>
      <c r="BE1" s="16"/>
    </row>
    <row r="2" spans="1:57" ht="12" customHeight="1" x14ac:dyDescent="0.1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445"/>
      <c r="AX2" s="445"/>
      <c r="AY2" s="445"/>
      <c r="AZ2" s="445"/>
      <c r="BA2" s="445"/>
      <c r="BB2" s="445"/>
      <c r="BC2" s="445"/>
      <c r="BD2" s="445"/>
      <c r="BE2" s="16"/>
    </row>
    <row r="3" spans="1:57" ht="12" customHeight="1" x14ac:dyDescent="0.15">
      <c r="A3" s="446" t="s">
        <v>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6"/>
      <c r="AS3" s="446"/>
      <c r="AT3" s="364"/>
      <c r="AU3" s="364"/>
      <c r="AV3" s="18"/>
      <c r="AW3" s="18"/>
      <c r="AX3" s="18"/>
      <c r="AY3" s="18"/>
      <c r="AZ3" s="18"/>
      <c r="BA3" s="18"/>
      <c r="BB3" s="18"/>
      <c r="BC3" s="18"/>
      <c r="BD3" s="18"/>
    </row>
    <row r="4" spans="1:57" ht="16.5" customHeight="1" x14ac:dyDescent="0.15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35"/>
      <c r="AU4" s="18"/>
      <c r="AV4" s="448" t="s">
        <v>125</v>
      </c>
      <c r="AW4" s="448"/>
      <c r="AX4" s="448"/>
      <c r="AY4" s="448"/>
      <c r="AZ4" s="448"/>
      <c r="BA4" s="448"/>
      <c r="BB4" s="448"/>
      <c r="BC4" s="448"/>
      <c r="BD4" s="448"/>
    </row>
    <row r="5" spans="1:57" ht="24.95" customHeight="1" x14ac:dyDescent="0.15">
      <c r="A5" s="378" t="s">
        <v>0</v>
      </c>
      <c r="B5" s="378"/>
      <c r="C5" s="378"/>
      <c r="D5" s="378"/>
      <c r="E5" s="378" t="s">
        <v>25</v>
      </c>
      <c r="F5" s="378"/>
      <c r="G5" s="378"/>
      <c r="H5" s="378"/>
      <c r="I5" s="378"/>
      <c r="J5" s="451" t="s">
        <v>19</v>
      </c>
      <c r="K5" s="379"/>
      <c r="L5" s="379"/>
      <c r="M5" s="380"/>
      <c r="N5" s="378" t="s">
        <v>121</v>
      </c>
      <c r="O5" s="378"/>
      <c r="P5" s="378"/>
      <c r="Q5" s="378"/>
      <c r="R5" s="378" t="s">
        <v>3</v>
      </c>
      <c r="S5" s="378"/>
      <c r="T5" s="378"/>
      <c r="U5" s="378"/>
      <c r="V5" s="378" t="s">
        <v>20</v>
      </c>
      <c r="W5" s="378"/>
      <c r="X5" s="378"/>
      <c r="Y5" s="378" t="s">
        <v>21</v>
      </c>
      <c r="Z5" s="378"/>
      <c r="AA5" s="378"/>
      <c r="AB5" s="378" t="s">
        <v>22</v>
      </c>
      <c r="AC5" s="378"/>
      <c r="AD5" s="378"/>
      <c r="AE5" s="459" t="s">
        <v>36</v>
      </c>
      <c r="AF5" s="460"/>
      <c r="AG5" s="461"/>
      <c r="AH5" s="459" t="s">
        <v>37</v>
      </c>
      <c r="AI5" s="460"/>
      <c r="AJ5" s="461"/>
      <c r="AK5" s="452" t="s">
        <v>81</v>
      </c>
      <c r="AL5" s="460"/>
      <c r="AM5" s="460"/>
      <c r="AN5" s="461"/>
      <c r="AO5" s="452" t="s">
        <v>116</v>
      </c>
      <c r="AP5" s="460"/>
      <c r="AQ5" s="460"/>
      <c r="AR5" s="461"/>
      <c r="AS5" s="452" t="s">
        <v>73</v>
      </c>
      <c r="AT5" s="453"/>
      <c r="AU5" s="453"/>
      <c r="AV5" s="454"/>
      <c r="AW5" s="452" t="s">
        <v>74</v>
      </c>
      <c r="AX5" s="453"/>
      <c r="AY5" s="453"/>
      <c r="AZ5" s="453"/>
      <c r="BA5" s="452" t="s">
        <v>75</v>
      </c>
      <c r="BB5" s="453"/>
      <c r="BC5" s="453"/>
      <c r="BD5" s="454"/>
    </row>
    <row r="6" spans="1:57" ht="30" customHeight="1" x14ac:dyDescent="0.35">
      <c r="A6" s="449"/>
      <c r="B6" s="449"/>
      <c r="C6" s="449"/>
      <c r="D6" s="449"/>
      <c r="E6" s="449"/>
      <c r="F6" s="449"/>
      <c r="G6" s="449"/>
      <c r="H6" s="449"/>
      <c r="I6" s="449"/>
      <c r="J6" s="459" t="s">
        <v>7</v>
      </c>
      <c r="K6" s="460"/>
      <c r="L6" s="460"/>
      <c r="M6" s="461"/>
      <c r="N6" s="449"/>
      <c r="O6" s="449"/>
      <c r="P6" s="449"/>
      <c r="Q6" s="449"/>
      <c r="R6" s="449"/>
      <c r="S6" s="449"/>
      <c r="T6" s="449"/>
      <c r="U6" s="449"/>
      <c r="V6" s="465" t="s">
        <v>97</v>
      </c>
      <c r="W6" s="466"/>
      <c r="X6" s="466"/>
      <c r="Y6" s="466"/>
      <c r="Z6" s="466"/>
      <c r="AA6" s="467"/>
      <c r="AB6" s="452" t="s">
        <v>50</v>
      </c>
      <c r="AC6" s="453"/>
      <c r="AD6" s="454"/>
      <c r="AE6" s="452" t="s">
        <v>123</v>
      </c>
      <c r="AF6" s="453"/>
      <c r="AG6" s="454"/>
      <c r="AH6" s="468" t="s">
        <v>122</v>
      </c>
      <c r="AI6" s="469"/>
      <c r="AJ6" s="470"/>
      <c r="AK6" s="455"/>
      <c r="AL6" s="358"/>
      <c r="AM6" s="358"/>
      <c r="AN6" s="478"/>
      <c r="AO6" s="455"/>
      <c r="AP6" s="358"/>
      <c r="AQ6" s="358"/>
      <c r="AR6" s="478"/>
      <c r="AS6" s="455"/>
      <c r="AT6" s="456"/>
      <c r="AU6" s="456"/>
      <c r="AV6" s="457"/>
      <c r="AW6" s="455"/>
      <c r="AX6" s="456"/>
      <c r="AY6" s="456"/>
      <c r="AZ6" s="456"/>
      <c r="BA6" s="455"/>
      <c r="BB6" s="456"/>
      <c r="BC6" s="456"/>
      <c r="BD6" s="457"/>
    </row>
    <row r="7" spans="1:57" ht="30" customHeight="1" thickBot="1" x14ac:dyDescent="0.2">
      <c r="A7" s="450"/>
      <c r="B7" s="450"/>
      <c r="C7" s="450"/>
      <c r="D7" s="450"/>
      <c r="E7" s="450"/>
      <c r="F7" s="450"/>
      <c r="G7" s="450"/>
      <c r="H7" s="450"/>
      <c r="I7" s="450"/>
      <c r="J7" s="462"/>
      <c r="K7" s="463"/>
      <c r="L7" s="463"/>
      <c r="M7" s="464"/>
      <c r="N7" s="450"/>
      <c r="O7" s="450"/>
      <c r="P7" s="450"/>
      <c r="Q7" s="450"/>
      <c r="R7" s="450"/>
      <c r="S7" s="450"/>
      <c r="T7" s="450"/>
      <c r="U7" s="450"/>
      <c r="V7" s="458" t="s">
        <v>98</v>
      </c>
      <c r="W7" s="440"/>
      <c r="X7" s="440"/>
      <c r="Y7" s="440" t="s">
        <v>99</v>
      </c>
      <c r="Z7" s="440"/>
      <c r="AA7" s="441"/>
      <c r="AB7" s="458"/>
      <c r="AC7" s="440"/>
      <c r="AD7" s="441"/>
      <c r="AE7" s="458"/>
      <c r="AF7" s="440"/>
      <c r="AG7" s="441"/>
      <c r="AH7" s="471"/>
      <c r="AI7" s="472"/>
      <c r="AJ7" s="473"/>
      <c r="AK7" s="462"/>
      <c r="AL7" s="463"/>
      <c r="AM7" s="463"/>
      <c r="AN7" s="464"/>
      <c r="AO7" s="462"/>
      <c r="AP7" s="463"/>
      <c r="AQ7" s="463"/>
      <c r="AR7" s="464"/>
      <c r="AS7" s="458"/>
      <c r="AT7" s="440"/>
      <c r="AU7" s="440"/>
      <c r="AV7" s="441"/>
      <c r="AW7" s="455"/>
      <c r="AX7" s="456"/>
      <c r="AY7" s="456"/>
      <c r="AZ7" s="456"/>
      <c r="BA7" s="455"/>
      <c r="BB7" s="456"/>
      <c r="BC7" s="456"/>
      <c r="BD7" s="457"/>
    </row>
    <row r="8" spans="1:57" ht="20.85" customHeight="1" thickTop="1" x14ac:dyDescent="0.15">
      <c r="A8" s="384" t="s">
        <v>62</v>
      </c>
      <c r="B8" s="385"/>
      <c r="C8" s="385"/>
      <c r="D8" s="386"/>
      <c r="E8" s="439" t="s">
        <v>14</v>
      </c>
      <c r="F8" s="439"/>
      <c r="G8" s="439"/>
      <c r="H8" s="439"/>
      <c r="I8" s="439"/>
      <c r="J8" s="384">
        <v>661</v>
      </c>
      <c r="K8" s="385"/>
      <c r="L8" s="385"/>
      <c r="M8" s="386"/>
      <c r="N8" s="438">
        <v>300</v>
      </c>
      <c r="O8" s="438"/>
      <c r="P8" s="438"/>
      <c r="Q8" s="438"/>
      <c r="R8" s="389">
        <v>820</v>
      </c>
      <c r="S8" s="389"/>
      <c r="T8" s="389"/>
      <c r="U8" s="389"/>
      <c r="V8" s="384"/>
      <c r="W8" s="385"/>
      <c r="X8" s="386"/>
      <c r="Y8" s="384">
        <v>23</v>
      </c>
      <c r="Z8" s="385"/>
      <c r="AA8" s="386"/>
      <c r="AB8" s="384">
        <v>46</v>
      </c>
      <c r="AC8" s="385"/>
      <c r="AD8" s="386"/>
      <c r="AE8" s="384">
        <v>11</v>
      </c>
      <c r="AF8" s="385"/>
      <c r="AG8" s="386"/>
      <c r="AH8" s="384">
        <v>18</v>
      </c>
      <c r="AI8" s="385"/>
      <c r="AJ8" s="386"/>
      <c r="AK8" s="415" t="s">
        <v>102</v>
      </c>
      <c r="AL8" s="416"/>
      <c r="AM8" s="416"/>
      <c r="AN8" s="474"/>
      <c r="AO8" s="415" t="s">
        <v>113</v>
      </c>
      <c r="AP8" s="416"/>
      <c r="AQ8" s="416"/>
      <c r="AR8" s="474"/>
      <c r="AS8" s="480">
        <f>(J8+V8+Y8+AB8+AE8+AH8)+ROUND((J8+V8+Y8+AB8+AE8+AH8)*0.083,0)+ROUND((J8+V8+Y8+AB8+AE8+AH8)*0.027,0)+N8+R8</f>
        <v>1962</v>
      </c>
      <c r="AT8" s="481"/>
      <c r="AU8" s="481"/>
      <c r="AV8" s="482"/>
      <c r="AW8" s="483">
        <f>(J8+V8+Y8+AB8+AE8+AH8)*2+ROUND((J8+V8+Y8+AB8+AE8+AH8)*0.083,0)*2+ROUND((J8+V8+Y8+AB8+AE8+AH8)*0.027,0)*2+N8+R8</f>
        <v>2804</v>
      </c>
      <c r="AX8" s="484"/>
      <c r="AY8" s="484"/>
      <c r="AZ8" s="484"/>
      <c r="BA8" s="483">
        <f>(J8+V8+Y8+AB8+AE8+AH8)*3+ROUND((J8+V8+Y8+AB8+AE8+AH8)*0.083,0)*3+ROUND((J8+V8+Y8+AB8+AE8+AH8)*0.027,0)*3+N8+R8</f>
        <v>3646</v>
      </c>
      <c r="BB8" s="484"/>
      <c r="BC8" s="484"/>
      <c r="BD8" s="485"/>
    </row>
    <row r="9" spans="1:57" ht="20.85" customHeight="1" x14ac:dyDescent="0.15">
      <c r="A9" s="363"/>
      <c r="B9" s="364"/>
      <c r="C9" s="364"/>
      <c r="D9" s="365"/>
      <c r="E9" s="390" t="s">
        <v>15</v>
      </c>
      <c r="F9" s="361"/>
      <c r="G9" s="361"/>
      <c r="H9" s="361"/>
      <c r="I9" s="362"/>
      <c r="J9" s="363"/>
      <c r="K9" s="364"/>
      <c r="L9" s="364"/>
      <c r="M9" s="365"/>
      <c r="N9" s="347">
        <v>390</v>
      </c>
      <c r="O9" s="348"/>
      <c r="P9" s="348"/>
      <c r="Q9" s="349"/>
      <c r="R9" s="391">
        <v>820</v>
      </c>
      <c r="S9" s="392"/>
      <c r="T9" s="392"/>
      <c r="U9" s="393"/>
      <c r="V9" s="363"/>
      <c r="W9" s="364"/>
      <c r="X9" s="365"/>
      <c r="Y9" s="363"/>
      <c r="Z9" s="364"/>
      <c r="AA9" s="365"/>
      <c r="AB9" s="363"/>
      <c r="AC9" s="364"/>
      <c r="AD9" s="365"/>
      <c r="AE9" s="363"/>
      <c r="AF9" s="364"/>
      <c r="AG9" s="365"/>
      <c r="AH9" s="363"/>
      <c r="AI9" s="364"/>
      <c r="AJ9" s="365"/>
      <c r="AK9" s="417"/>
      <c r="AL9" s="418"/>
      <c r="AM9" s="418"/>
      <c r="AN9" s="475"/>
      <c r="AO9" s="417"/>
      <c r="AP9" s="418"/>
      <c r="AQ9" s="418"/>
      <c r="AR9" s="475"/>
      <c r="AS9" s="486">
        <f>(J8+V8+Y8+AB8+AE8+AH8)+ROUND((J8+V8+Y8+AB8+AE8+AH8)*0.083,0)+ROUND((J8+V8+Y8+AB8+AE8+AH8)*0.027,0)+N9+R9</f>
        <v>2052</v>
      </c>
      <c r="AT9" s="487"/>
      <c r="AU9" s="487"/>
      <c r="AV9" s="488"/>
      <c r="AW9" s="391">
        <f>(J8+V8+Y8+AB8+AE8+AH8)*2+ROUND((J8+V8+Y8+AB8+AE8+AH8)*0.083,0)*2+ROUND((J8+V8+Y8+AB8+AE8+AH8)*0.027,0)*2+N9+R9</f>
        <v>2894</v>
      </c>
      <c r="AX9" s="392"/>
      <c r="AY9" s="392"/>
      <c r="AZ9" s="392"/>
      <c r="BA9" s="391">
        <f>(J8+V8+Y8+AB8+AE8+AH8)*3+ROUND((J8+V8+Y8+AB8+AE8+AH8)*0.083,0)*3+ROUND((J8+V8+Y8+AB8+AE8+AH8)*0.027,0)*3+N9+R9</f>
        <v>3736</v>
      </c>
      <c r="BB9" s="392"/>
      <c r="BC9" s="392"/>
      <c r="BD9" s="393"/>
    </row>
    <row r="10" spans="1:57" ht="20.85" customHeight="1" x14ac:dyDescent="0.15">
      <c r="A10" s="363"/>
      <c r="B10" s="364"/>
      <c r="C10" s="364"/>
      <c r="D10" s="365"/>
      <c r="E10" s="390" t="s">
        <v>117</v>
      </c>
      <c r="F10" s="361"/>
      <c r="G10" s="361"/>
      <c r="H10" s="361"/>
      <c r="I10" s="362"/>
      <c r="J10" s="363"/>
      <c r="K10" s="364"/>
      <c r="L10" s="364"/>
      <c r="M10" s="365"/>
      <c r="N10" s="347">
        <v>650</v>
      </c>
      <c r="O10" s="348"/>
      <c r="P10" s="348"/>
      <c r="Q10" s="349"/>
      <c r="R10" s="391">
        <v>1310</v>
      </c>
      <c r="S10" s="392"/>
      <c r="T10" s="392"/>
      <c r="U10" s="393"/>
      <c r="V10" s="363"/>
      <c r="W10" s="364"/>
      <c r="X10" s="365"/>
      <c r="Y10" s="363"/>
      <c r="Z10" s="364"/>
      <c r="AA10" s="365"/>
      <c r="AB10" s="363"/>
      <c r="AC10" s="364"/>
      <c r="AD10" s="365"/>
      <c r="AE10" s="363"/>
      <c r="AF10" s="364"/>
      <c r="AG10" s="365"/>
      <c r="AH10" s="363"/>
      <c r="AI10" s="364"/>
      <c r="AJ10" s="365"/>
      <c r="AK10" s="417"/>
      <c r="AL10" s="418"/>
      <c r="AM10" s="418"/>
      <c r="AN10" s="475"/>
      <c r="AO10" s="417"/>
      <c r="AP10" s="418"/>
      <c r="AQ10" s="418"/>
      <c r="AR10" s="475"/>
      <c r="AS10" s="486">
        <f>(J8+V8+Y8+AB8+AE8+AH8)+ROUND((J8+V8+Y8+AB8+AE8+AH8)*0.083,0)+ROUND((J8+V8+Y8+AB8+AE8+AH8)*0.027,0)+N10+R10</f>
        <v>2802</v>
      </c>
      <c r="AT10" s="487"/>
      <c r="AU10" s="487"/>
      <c r="AV10" s="488"/>
      <c r="AW10" s="391">
        <f>(J8+V8+Y8+AB8+AE8+AH8)*2+ROUND((J8+V8+Y8+AB8+AE8+AH8)*0.083,0)*2+ROUND((J8+V8+Y8+AB8+AE8+AH8)*0.027,0)*2+N10+R10</f>
        <v>3644</v>
      </c>
      <c r="AX10" s="392"/>
      <c r="AY10" s="392"/>
      <c r="AZ10" s="393"/>
      <c r="BA10" s="391">
        <f>(J8+V8+Y8+AB8+AE8+AH8)*3+ROUND((J8+V8+Y8+AB8+AE8+AH8)*0.083,0)*3+ROUND((J8+V8+Y8+AB8+AE8+AH8)*0.027,0)*3+N10+R10</f>
        <v>4486</v>
      </c>
      <c r="BB10" s="392"/>
      <c r="BC10" s="392"/>
      <c r="BD10" s="393"/>
    </row>
    <row r="11" spans="1:57" ht="20.85" customHeight="1" x14ac:dyDescent="0.15">
      <c r="A11" s="363"/>
      <c r="B11" s="364"/>
      <c r="C11" s="364"/>
      <c r="D11" s="365"/>
      <c r="E11" s="390" t="s">
        <v>118</v>
      </c>
      <c r="F11" s="361"/>
      <c r="G11" s="361"/>
      <c r="H11" s="361"/>
      <c r="I11" s="362"/>
      <c r="J11" s="363"/>
      <c r="K11" s="364"/>
      <c r="L11" s="364"/>
      <c r="M11" s="365"/>
      <c r="N11" s="391">
        <v>1360</v>
      </c>
      <c r="O11" s="392"/>
      <c r="P11" s="392"/>
      <c r="Q11" s="393"/>
      <c r="R11" s="391">
        <v>1310</v>
      </c>
      <c r="S11" s="392"/>
      <c r="T11" s="392"/>
      <c r="U11" s="393"/>
      <c r="V11" s="363"/>
      <c r="W11" s="364"/>
      <c r="X11" s="365"/>
      <c r="Y11" s="363"/>
      <c r="Z11" s="364"/>
      <c r="AA11" s="365"/>
      <c r="AB11" s="363"/>
      <c r="AC11" s="364"/>
      <c r="AD11" s="365"/>
      <c r="AE11" s="363"/>
      <c r="AF11" s="364"/>
      <c r="AG11" s="365"/>
      <c r="AH11" s="363"/>
      <c r="AI11" s="364"/>
      <c r="AJ11" s="365"/>
      <c r="AK11" s="417"/>
      <c r="AL11" s="418"/>
      <c r="AM11" s="418"/>
      <c r="AN11" s="475"/>
      <c r="AO11" s="417"/>
      <c r="AP11" s="418"/>
      <c r="AQ11" s="418"/>
      <c r="AR11" s="475"/>
      <c r="AS11" s="486">
        <f>(J8+V8+Y8+AB8+AE8+AH8)+ROUND((J8+V8+Y8+AB8+AE8+AH8)*0.083,0)+ROUND((J8+V8+Y8+AB8+AE8+AH8)*0.027,0)+N11+R11</f>
        <v>3512</v>
      </c>
      <c r="AT11" s="487"/>
      <c r="AU11" s="487"/>
      <c r="AV11" s="488"/>
      <c r="AW11" s="391">
        <f>(J8+V8+Y8+AB8+AE8+AH8)*2+ROUND((J8+V8+Y8+AB8+AE8+AH8)*0.083,0)*2+ROUND((J8+V8+Y8+AB8+AE8+AH8)*0.027,0)*2+N11+R11</f>
        <v>4354</v>
      </c>
      <c r="AX11" s="392"/>
      <c r="AY11" s="392"/>
      <c r="AZ11" s="393"/>
      <c r="BA11" s="391">
        <f>(J8+V8+Y8+AB8+AE8+AH8)*3+ROUND((J8+V8+Y8+AB8+AE8+AH8)*0.083,0)*3+ROUND((J8+V8+Y8+AB8+AE8+AH8)*0.027,0)*3+N11+R11</f>
        <v>5196</v>
      </c>
      <c r="BB11" s="392"/>
      <c r="BC11" s="392"/>
      <c r="BD11" s="393"/>
    </row>
    <row r="12" spans="1:57" ht="20.85" customHeight="1" thickBot="1" x14ac:dyDescent="0.2">
      <c r="A12" s="430"/>
      <c r="B12" s="431"/>
      <c r="C12" s="431"/>
      <c r="D12" s="432"/>
      <c r="E12" s="394" t="s">
        <v>17</v>
      </c>
      <c r="F12" s="395"/>
      <c r="G12" s="395"/>
      <c r="H12" s="395"/>
      <c r="I12" s="396"/>
      <c r="J12" s="430"/>
      <c r="K12" s="431"/>
      <c r="L12" s="431"/>
      <c r="M12" s="432"/>
      <c r="N12" s="435">
        <v>1445</v>
      </c>
      <c r="O12" s="436"/>
      <c r="P12" s="436"/>
      <c r="Q12" s="437"/>
      <c r="R12" s="435">
        <v>2006</v>
      </c>
      <c r="S12" s="436"/>
      <c r="T12" s="436"/>
      <c r="U12" s="437"/>
      <c r="V12" s="430"/>
      <c r="W12" s="431"/>
      <c r="X12" s="432"/>
      <c r="Y12" s="430"/>
      <c r="Z12" s="431"/>
      <c r="AA12" s="432"/>
      <c r="AB12" s="430"/>
      <c r="AC12" s="431"/>
      <c r="AD12" s="432"/>
      <c r="AE12" s="430"/>
      <c r="AF12" s="431"/>
      <c r="AG12" s="432"/>
      <c r="AH12" s="430"/>
      <c r="AI12" s="431"/>
      <c r="AJ12" s="432"/>
      <c r="AK12" s="433"/>
      <c r="AL12" s="434"/>
      <c r="AM12" s="434"/>
      <c r="AN12" s="476"/>
      <c r="AO12" s="433"/>
      <c r="AP12" s="434"/>
      <c r="AQ12" s="434"/>
      <c r="AR12" s="476"/>
      <c r="AS12" s="489">
        <f>(J8+V8+Y8+AB8+AE8+AH8)+ROUND((J8+V8+Y8+AB8+AE8+AH8)*0.083,0)+ROUND((J8+V8+Y8+AB8+AE8+AH8)*0.027,0)+N12+R12</f>
        <v>4293</v>
      </c>
      <c r="AT12" s="490"/>
      <c r="AU12" s="490"/>
      <c r="AV12" s="491"/>
      <c r="AW12" s="435">
        <f>(J8+V8+Y8+AB8+AE8+AH8)*2+ROUND((J8+V8+Y8+AB8+AE8+AH8)*0.083,0)*2+ROUND((J8+V8+Y8+AB8+AE8+AH8)*0.027,0)*2+N12+R12</f>
        <v>5135</v>
      </c>
      <c r="AX12" s="436"/>
      <c r="AY12" s="436"/>
      <c r="AZ12" s="436"/>
      <c r="BA12" s="435">
        <f>(J8+V8+Y8+AB8+AE8+AH8)*3+ROUND((J8+V8+Y8+AB8+AE8+AH8)*0.083,0)*3+ROUND((J8+V8+Y8+AB8+AE8+AH8)*0.027,0)*3+N12+R12</f>
        <v>5977</v>
      </c>
      <c r="BB12" s="436"/>
      <c r="BC12" s="436"/>
      <c r="BD12" s="437"/>
    </row>
    <row r="13" spans="1:57" ht="20.85" customHeight="1" thickTop="1" x14ac:dyDescent="0.15">
      <c r="A13" s="384" t="s">
        <v>61</v>
      </c>
      <c r="B13" s="385"/>
      <c r="C13" s="385"/>
      <c r="D13" s="386"/>
      <c r="E13" s="387" t="s">
        <v>14</v>
      </c>
      <c r="F13" s="387"/>
      <c r="G13" s="387"/>
      <c r="H13" s="387"/>
      <c r="I13" s="387"/>
      <c r="J13" s="384">
        <v>730</v>
      </c>
      <c r="K13" s="385"/>
      <c r="L13" s="385"/>
      <c r="M13" s="386"/>
      <c r="N13" s="438">
        <v>300</v>
      </c>
      <c r="O13" s="438"/>
      <c r="P13" s="438"/>
      <c r="Q13" s="438"/>
      <c r="R13" s="389">
        <v>820</v>
      </c>
      <c r="S13" s="389"/>
      <c r="T13" s="389"/>
      <c r="U13" s="389"/>
      <c r="V13" s="384"/>
      <c r="W13" s="385"/>
      <c r="X13" s="386"/>
      <c r="Y13" s="384">
        <v>23</v>
      </c>
      <c r="Z13" s="385"/>
      <c r="AA13" s="386"/>
      <c r="AB13" s="384">
        <v>46</v>
      </c>
      <c r="AC13" s="385"/>
      <c r="AD13" s="386"/>
      <c r="AE13" s="384">
        <v>11</v>
      </c>
      <c r="AF13" s="385"/>
      <c r="AG13" s="386"/>
      <c r="AH13" s="384">
        <v>18</v>
      </c>
      <c r="AI13" s="385"/>
      <c r="AJ13" s="386"/>
      <c r="AK13" s="415" t="s">
        <v>102</v>
      </c>
      <c r="AL13" s="416"/>
      <c r="AM13" s="416"/>
      <c r="AN13" s="474"/>
      <c r="AO13" s="415" t="s">
        <v>113</v>
      </c>
      <c r="AP13" s="416"/>
      <c r="AQ13" s="416"/>
      <c r="AR13" s="474"/>
      <c r="AS13" s="492">
        <f>(J13+V13+Y13+AB13+AE13+AH13)+ROUND((J13+V13+Y13+AB13+AE13+AH13)*0.083,0)+ROUND((J13+V13+Y13+AB13+AE13+AH13)*0.027,0)+N13+R13</f>
        <v>2039</v>
      </c>
      <c r="AT13" s="493"/>
      <c r="AU13" s="493"/>
      <c r="AV13" s="494"/>
      <c r="AW13" s="483">
        <f>(J13+V13+Y13+AB13+AE13+AH13)*2+ROUND((J13+V13+Y13+AB13+AE13+AH13)*0.083,0)*2+ROUND((J13+V13+Y13+AB13+AE13+AH13)*0.027,0)*2+N13+R13</f>
        <v>2958</v>
      </c>
      <c r="AX13" s="484"/>
      <c r="AY13" s="484"/>
      <c r="AZ13" s="484"/>
      <c r="BA13" s="483">
        <f>(J13+V13+Y13+AB13+AE13+AH13)*3+ROUND((J13+V13+Y13+AB13+AE13+AH13)*0.083,0)*3+ROUND((J13+V13+Y13+AB13+AE13+AH13)*0.027,0)*3+N13+R13</f>
        <v>3877</v>
      </c>
      <c r="BB13" s="484"/>
      <c r="BC13" s="484"/>
      <c r="BD13" s="485"/>
    </row>
    <row r="14" spans="1:57" ht="20.85" customHeight="1" x14ac:dyDescent="0.15">
      <c r="A14" s="363"/>
      <c r="B14" s="364"/>
      <c r="C14" s="364"/>
      <c r="D14" s="365"/>
      <c r="E14" s="390" t="s">
        <v>15</v>
      </c>
      <c r="F14" s="361"/>
      <c r="G14" s="361"/>
      <c r="H14" s="361"/>
      <c r="I14" s="362"/>
      <c r="J14" s="363"/>
      <c r="K14" s="364"/>
      <c r="L14" s="364"/>
      <c r="M14" s="365"/>
      <c r="N14" s="347">
        <v>390</v>
      </c>
      <c r="O14" s="348"/>
      <c r="P14" s="348"/>
      <c r="Q14" s="349"/>
      <c r="R14" s="391">
        <v>820</v>
      </c>
      <c r="S14" s="392"/>
      <c r="T14" s="392"/>
      <c r="U14" s="393"/>
      <c r="V14" s="363"/>
      <c r="W14" s="364"/>
      <c r="X14" s="365"/>
      <c r="Y14" s="363"/>
      <c r="Z14" s="364"/>
      <c r="AA14" s="365"/>
      <c r="AB14" s="363"/>
      <c r="AC14" s="364"/>
      <c r="AD14" s="365"/>
      <c r="AE14" s="363"/>
      <c r="AF14" s="364"/>
      <c r="AG14" s="365"/>
      <c r="AH14" s="363"/>
      <c r="AI14" s="364"/>
      <c r="AJ14" s="365"/>
      <c r="AK14" s="417"/>
      <c r="AL14" s="418"/>
      <c r="AM14" s="418"/>
      <c r="AN14" s="475"/>
      <c r="AO14" s="417"/>
      <c r="AP14" s="418"/>
      <c r="AQ14" s="418"/>
      <c r="AR14" s="475"/>
      <c r="AS14" s="486">
        <f>(J13+V13+Y13+AB13+AE13+AH13)+ROUND((J13+V13+Y13+AB13+AE13+AH13)*0.083,0)+ROUND((J13+V13+Y13+AB13+AE13+AH13)*0.027,0)+N14+R14</f>
        <v>2129</v>
      </c>
      <c r="AT14" s="487"/>
      <c r="AU14" s="487"/>
      <c r="AV14" s="488"/>
      <c r="AW14" s="391">
        <f>(J13+V13+Y13+AB13+AE13+AH13)*2+ROUND((J13+V13+Y13+AB13+AE13+AH13)*0.083,0)*2+ROUND((J13+V13+Y13+AB13+AE13+AH13)*0.027,0)*2+N14+R14</f>
        <v>3048</v>
      </c>
      <c r="AX14" s="392"/>
      <c r="AY14" s="392"/>
      <c r="AZ14" s="392"/>
      <c r="BA14" s="391">
        <f>(J13+V13+Y13+AB13+AE13+AH13)*3+ROUND((J13+V13+Y13+AB13+AE13+AH13)*0.083,0)*3+ROUND((J13+V13+Y13+AB13+AE13+AH13)*0.027,0)*3+N14+R14</f>
        <v>3967</v>
      </c>
      <c r="BB14" s="392"/>
      <c r="BC14" s="392"/>
      <c r="BD14" s="393"/>
    </row>
    <row r="15" spans="1:57" ht="20.85" customHeight="1" x14ac:dyDescent="0.15">
      <c r="A15" s="363"/>
      <c r="B15" s="364"/>
      <c r="C15" s="364"/>
      <c r="D15" s="365"/>
      <c r="E15" s="390" t="s">
        <v>117</v>
      </c>
      <c r="F15" s="361"/>
      <c r="G15" s="361"/>
      <c r="H15" s="361"/>
      <c r="I15" s="362"/>
      <c r="J15" s="363"/>
      <c r="K15" s="364"/>
      <c r="L15" s="364"/>
      <c r="M15" s="365"/>
      <c r="N15" s="347">
        <v>650</v>
      </c>
      <c r="O15" s="348"/>
      <c r="P15" s="348"/>
      <c r="Q15" s="349"/>
      <c r="R15" s="391">
        <v>1310</v>
      </c>
      <c r="S15" s="392"/>
      <c r="T15" s="392"/>
      <c r="U15" s="393"/>
      <c r="V15" s="363"/>
      <c r="W15" s="364"/>
      <c r="X15" s="365"/>
      <c r="Y15" s="363"/>
      <c r="Z15" s="364"/>
      <c r="AA15" s="365"/>
      <c r="AB15" s="363"/>
      <c r="AC15" s="364"/>
      <c r="AD15" s="365"/>
      <c r="AE15" s="363"/>
      <c r="AF15" s="364"/>
      <c r="AG15" s="365"/>
      <c r="AH15" s="363"/>
      <c r="AI15" s="364"/>
      <c r="AJ15" s="365"/>
      <c r="AK15" s="417"/>
      <c r="AL15" s="418"/>
      <c r="AM15" s="418"/>
      <c r="AN15" s="475"/>
      <c r="AO15" s="417"/>
      <c r="AP15" s="418"/>
      <c r="AQ15" s="418"/>
      <c r="AR15" s="475"/>
      <c r="AS15" s="486">
        <f>(J13+V13+Y13+AB13+AE13+AH13)+ROUND((J13+V13+Y13+AB13+AE13+AH13)*0.083,0)+ROUND((J13+V13+Y13+AB13+AE13+AH13)*0.027,0)+N15+R15</f>
        <v>2879</v>
      </c>
      <c r="AT15" s="487"/>
      <c r="AU15" s="487"/>
      <c r="AV15" s="488"/>
      <c r="AW15" s="391">
        <f>(J13+V13+Y13+AB13+AE13+AH13)*2+ROUND((J13+V13+Y13+AB13+AE13+AH13)*0.083,0)*2+ROUND((J13+V13+Y13+AB13+AE13+AH13)*0.027,0)*2+N15+R15</f>
        <v>3798</v>
      </c>
      <c r="AX15" s="392"/>
      <c r="AY15" s="392"/>
      <c r="AZ15" s="393"/>
      <c r="BA15" s="391">
        <f>(J13+V13+Y13+AB13+AE13+AH13)*3+ROUND((J13+V13+Y13+AB13+AE13+AH13)*0.083,0)*3+ROUND((J13+V13+Y13+AB13+AE13+AH13)*0.027,0)*3+N15+R15</f>
        <v>4717</v>
      </c>
      <c r="BB15" s="392"/>
      <c r="BC15" s="392"/>
      <c r="BD15" s="393"/>
    </row>
    <row r="16" spans="1:57" ht="20.85" customHeight="1" x14ac:dyDescent="0.15">
      <c r="A16" s="363"/>
      <c r="B16" s="364"/>
      <c r="C16" s="364"/>
      <c r="D16" s="365"/>
      <c r="E16" s="390" t="s">
        <v>118</v>
      </c>
      <c r="F16" s="361"/>
      <c r="G16" s="361"/>
      <c r="H16" s="361"/>
      <c r="I16" s="362"/>
      <c r="J16" s="363"/>
      <c r="K16" s="364"/>
      <c r="L16" s="364"/>
      <c r="M16" s="365"/>
      <c r="N16" s="391">
        <v>1360</v>
      </c>
      <c r="O16" s="392"/>
      <c r="P16" s="392"/>
      <c r="Q16" s="393"/>
      <c r="R16" s="391">
        <v>1310</v>
      </c>
      <c r="S16" s="392"/>
      <c r="T16" s="392"/>
      <c r="U16" s="393"/>
      <c r="V16" s="363"/>
      <c r="W16" s="364"/>
      <c r="X16" s="365"/>
      <c r="Y16" s="363"/>
      <c r="Z16" s="364"/>
      <c r="AA16" s="365"/>
      <c r="AB16" s="363"/>
      <c r="AC16" s="364"/>
      <c r="AD16" s="365"/>
      <c r="AE16" s="363"/>
      <c r="AF16" s="364"/>
      <c r="AG16" s="365"/>
      <c r="AH16" s="363"/>
      <c r="AI16" s="364"/>
      <c r="AJ16" s="365"/>
      <c r="AK16" s="417"/>
      <c r="AL16" s="418"/>
      <c r="AM16" s="418"/>
      <c r="AN16" s="475"/>
      <c r="AO16" s="417"/>
      <c r="AP16" s="418"/>
      <c r="AQ16" s="418"/>
      <c r="AR16" s="475"/>
      <c r="AS16" s="486">
        <f>(J13+V13+Y13+AB13+AE13+AH13)+ROUND((J13+V13+Y13+AB13+AE13+AH13)*0.083,0)+ROUND((J13+V13+Y13+AB13+AE13+AH13)*0.027,0)+N16+R16</f>
        <v>3589</v>
      </c>
      <c r="AT16" s="487"/>
      <c r="AU16" s="487"/>
      <c r="AV16" s="488"/>
      <c r="AW16" s="391">
        <f>(J13+V13+Y13+AB13+AE13+AH13)*2+ROUND((J13+V13+Y13+AB13+AE13+AH13)*0.083,0)*2+ROUND((J13+V13+Y13+AB13+AE13+AH13)*0.027,0)*2+N16+R16</f>
        <v>4508</v>
      </c>
      <c r="AX16" s="392"/>
      <c r="AY16" s="392"/>
      <c r="AZ16" s="393"/>
      <c r="BA16" s="391">
        <f>(J13+V13+Y13+AB13+AE13+AH13)*3+ROUND((J13+V13+Y13+AB13+AE13+AH13)*0.083,0)*3+ROUND((J13+V13+Y13+AB13+AE13+AH13)*0.027,0)*3+N16+R16</f>
        <v>5427</v>
      </c>
      <c r="BB16" s="392"/>
      <c r="BC16" s="392"/>
      <c r="BD16" s="393"/>
    </row>
    <row r="17" spans="1:56" ht="20.85" customHeight="1" thickBot="1" x14ac:dyDescent="0.2">
      <c r="A17" s="430"/>
      <c r="B17" s="431"/>
      <c r="C17" s="431"/>
      <c r="D17" s="432"/>
      <c r="E17" s="394" t="s">
        <v>17</v>
      </c>
      <c r="F17" s="395"/>
      <c r="G17" s="395"/>
      <c r="H17" s="395"/>
      <c r="I17" s="396"/>
      <c r="J17" s="430"/>
      <c r="K17" s="431"/>
      <c r="L17" s="431"/>
      <c r="M17" s="432"/>
      <c r="N17" s="435">
        <v>1445</v>
      </c>
      <c r="O17" s="436"/>
      <c r="P17" s="436"/>
      <c r="Q17" s="437"/>
      <c r="R17" s="435">
        <v>2006</v>
      </c>
      <c r="S17" s="436"/>
      <c r="T17" s="436"/>
      <c r="U17" s="437"/>
      <c r="V17" s="430"/>
      <c r="W17" s="431"/>
      <c r="X17" s="432"/>
      <c r="Y17" s="430"/>
      <c r="Z17" s="431"/>
      <c r="AA17" s="432"/>
      <c r="AB17" s="430"/>
      <c r="AC17" s="431"/>
      <c r="AD17" s="432"/>
      <c r="AE17" s="430"/>
      <c r="AF17" s="431"/>
      <c r="AG17" s="432"/>
      <c r="AH17" s="430"/>
      <c r="AI17" s="431"/>
      <c r="AJ17" s="432"/>
      <c r="AK17" s="433"/>
      <c r="AL17" s="434"/>
      <c r="AM17" s="434"/>
      <c r="AN17" s="476"/>
      <c r="AO17" s="433"/>
      <c r="AP17" s="434"/>
      <c r="AQ17" s="434"/>
      <c r="AR17" s="476"/>
      <c r="AS17" s="489">
        <f>(J13+V13+Y13+AB13+AE13+AH13)+ROUND((J13+V13+Y13+AB13+AE13+AH13)*0.083,0)+ROUND((J13+V13+Y13+AB13+AE13+AH13)*0.027,0)+N17+R17</f>
        <v>4370</v>
      </c>
      <c r="AT17" s="490"/>
      <c r="AU17" s="490"/>
      <c r="AV17" s="491"/>
      <c r="AW17" s="435">
        <f>(J13+V13+Y13+AB13+AE13+AH13)*2+ROUND((J13+V13+Y13+AB13+AE13+AH13)*0.083,0)*2+ROUND((J13+V13+Y13+AB13+AE13+AH13)*0.027,0)*2+N17+R17</f>
        <v>5289</v>
      </c>
      <c r="AX17" s="436"/>
      <c r="AY17" s="436"/>
      <c r="AZ17" s="436"/>
      <c r="BA17" s="435">
        <f>(J13+V13+Y13+AB13+AE13+AH13)*3+ROUND((J13+V13+Y13+AB13+AE13+AH13)*0.083,0)*3+ROUND((J13+V13+Y13+AB13+AE13+AH13)*0.027,0)*3+N17+R17</f>
        <v>6208</v>
      </c>
      <c r="BB17" s="436"/>
      <c r="BC17" s="436"/>
      <c r="BD17" s="437"/>
    </row>
    <row r="18" spans="1:56" ht="20.85" customHeight="1" thickTop="1" x14ac:dyDescent="0.15">
      <c r="A18" s="384" t="s">
        <v>60</v>
      </c>
      <c r="B18" s="385"/>
      <c r="C18" s="385"/>
      <c r="D18" s="386"/>
      <c r="E18" s="387" t="s">
        <v>14</v>
      </c>
      <c r="F18" s="387"/>
      <c r="G18" s="387"/>
      <c r="H18" s="387"/>
      <c r="I18" s="387"/>
      <c r="J18" s="384">
        <v>803</v>
      </c>
      <c r="K18" s="385"/>
      <c r="L18" s="385"/>
      <c r="M18" s="386"/>
      <c r="N18" s="438">
        <v>300</v>
      </c>
      <c r="O18" s="438"/>
      <c r="P18" s="438"/>
      <c r="Q18" s="438"/>
      <c r="R18" s="389">
        <v>820</v>
      </c>
      <c r="S18" s="389"/>
      <c r="T18" s="389"/>
      <c r="U18" s="389"/>
      <c r="V18" s="384"/>
      <c r="W18" s="385"/>
      <c r="X18" s="386"/>
      <c r="Y18" s="384">
        <v>23</v>
      </c>
      <c r="Z18" s="385"/>
      <c r="AA18" s="386"/>
      <c r="AB18" s="384">
        <v>46</v>
      </c>
      <c r="AC18" s="385"/>
      <c r="AD18" s="386"/>
      <c r="AE18" s="384">
        <v>11</v>
      </c>
      <c r="AF18" s="385"/>
      <c r="AG18" s="386"/>
      <c r="AH18" s="384">
        <v>18</v>
      </c>
      <c r="AI18" s="385"/>
      <c r="AJ18" s="386"/>
      <c r="AK18" s="415" t="s">
        <v>102</v>
      </c>
      <c r="AL18" s="416"/>
      <c r="AM18" s="416"/>
      <c r="AN18" s="474"/>
      <c r="AO18" s="415" t="s">
        <v>113</v>
      </c>
      <c r="AP18" s="416"/>
      <c r="AQ18" s="416"/>
      <c r="AR18" s="474"/>
      <c r="AS18" s="492">
        <f>(J18+V18+Y18+AB18+AE18+AH18)+ROUND((J18+V18+Y18+AB18+AE18+AH18)*0.083,0)+ROUND((J18+V18+Y18+AB18+AE18+AH18)*0.027,0)+N18+R18</f>
        <v>2120</v>
      </c>
      <c r="AT18" s="493"/>
      <c r="AU18" s="493"/>
      <c r="AV18" s="494"/>
      <c r="AW18" s="483">
        <f>(J18+V18+Y18+AB18+AE18+AH18)*2+ROUND((J18+V18+Y18+AB18+AE18+AH18)*0.083,0)*2+ROUND((J18+V18+Y18+AB18+AE18+AH18)*0.027,0)*2+N18+R18</f>
        <v>3120</v>
      </c>
      <c r="AX18" s="484"/>
      <c r="AY18" s="484"/>
      <c r="AZ18" s="484"/>
      <c r="BA18" s="483">
        <f>(J18+V18+Y18+AB18+AE18+AH18)*3+ROUND((J18+V18+Y18+AB18+AE18+AH18)*0.083,0)*3+ROUND((J18+V18+Y18+AB18+AE18+AH18)*0.027,0)*3+N18+R18</f>
        <v>4120</v>
      </c>
      <c r="BB18" s="484"/>
      <c r="BC18" s="484"/>
      <c r="BD18" s="485"/>
    </row>
    <row r="19" spans="1:56" ht="20.85" customHeight="1" x14ac:dyDescent="0.15">
      <c r="A19" s="363"/>
      <c r="B19" s="364"/>
      <c r="C19" s="364"/>
      <c r="D19" s="365"/>
      <c r="E19" s="390" t="s">
        <v>15</v>
      </c>
      <c r="F19" s="361"/>
      <c r="G19" s="361"/>
      <c r="H19" s="361"/>
      <c r="I19" s="362"/>
      <c r="J19" s="363"/>
      <c r="K19" s="364"/>
      <c r="L19" s="364"/>
      <c r="M19" s="365"/>
      <c r="N19" s="347">
        <v>390</v>
      </c>
      <c r="O19" s="348"/>
      <c r="P19" s="348"/>
      <c r="Q19" s="349"/>
      <c r="R19" s="391">
        <v>820</v>
      </c>
      <c r="S19" s="392"/>
      <c r="T19" s="392"/>
      <c r="U19" s="393"/>
      <c r="V19" s="363"/>
      <c r="W19" s="364"/>
      <c r="X19" s="365"/>
      <c r="Y19" s="363"/>
      <c r="Z19" s="364"/>
      <c r="AA19" s="365"/>
      <c r="AB19" s="363"/>
      <c r="AC19" s="364"/>
      <c r="AD19" s="365"/>
      <c r="AE19" s="363"/>
      <c r="AF19" s="364"/>
      <c r="AG19" s="365"/>
      <c r="AH19" s="363"/>
      <c r="AI19" s="364"/>
      <c r="AJ19" s="365"/>
      <c r="AK19" s="417"/>
      <c r="AL19" s="418"/>
      <c r="AM19" s="418"/>
      <c r="AN19" s="475"/>
      <c r="AO19" s="417"/>
      <c r="AP19" s="418"/>
      <c r="AQ19" s="418"/>
      <c r="AR19" s="475"/>
      <c r="AS19" s="486">
        <f>(J18+V18+Y18+AB18+AE18+AH18)+ROUND((J18+V18+Y18+AB18+AE18+AH18)*0.083,0)+ROUND((J18+V18+Y18+AB18+AE18+AH18)*0.027,0)+N19+R19</f>
        <v>2210</v>
      </c>
      <c r="AT19" s="487"/>
      <c r="AU19" s="487"/>
      <c r="AV19" s="488"/>
      <c r="AW19" s="391">
        <f>(J18+V18+Y18+AB18+AE18+AH18)*2+ROUND((J18+V18+Y18+AB18+AE18+AH18)*0.083,0)*2+ROUND((J18+V18+Y18+AB18+AE18+AH18)*0.027,0)*2+N19+R19</f>
        <v>3210</v>
      </c>
      <c r="AX19" s="392"/>
      <c r="AY19" s="392"/>
      <c r="AZ19" s="392"/>
      <c r="BA19" s="391">
        <f>(J18+V18+Y18+AB18+AE18+AH18)*3+ROUND((J18+V18+Y18+AB18+AE18+AH18)*0.083,0)*3+ROUND((J18+V18+Y18+AB18+AE18+AH18)*0.027,0)*3+N19+R19</f>
        <v>4210</v>
      </c>
      <c r="BB19" s="392"/>
      <c r="BC19" s="392"/>
      <c r="BD19" s="393"/>
    </row>
    <row r="20" spans="1:56" ht="20.85" customHeight="1" x14ac:dyDescent="0.15">
      <c r="A20" s="363"/>
      <c r="B20" s="364"/>
      <c r="C20" s="364"/>
      <c r="D20" s="365"/>
      <c r="E20" s="390" t="s">
        <v>117</v>
      </c>
      <c r="F20" s="361"/>
      <c r="G20" s="361"/>
      <c r="H20" s="361"/>
      <c r="I20" s="362"/>
      <c r="J20" s="363"/>
      <c r="K20" s="364"/>
      <c r="L20" s="364"/>
      <c r="M20" s="365"/>
      <c r="N20" s="347">
        <v>650</v>
      </c>
      <c r="O20" s="348"/>
      <c r="P20" s="348"/>
      <c r="Q20" s="349"/>
      <c r="R20" s="391">
        <v>1310</v>
      </c>
      <c r="S20" s="392"/>
      <c r="T20" s="392"/>
      <c r="U20" s="393"/>
      <c r="V20" s="363"/>
      <c r="W20" s="364"/>
      <c r="X20" s="365"/>
      <c r="Y20" s="363"/>
      <c r="Z20" s="364"/>
      <c r="AA20" s="365"/>
      <c r="AB20" s="363"/>
      <c r="AC20" s="364"/>
      <c r="AD20" s="365"/>
      <c r="AE20" s="363"/>
      <c r="AF20" s="364"/>
      <c r="AG20" s="365"/>
      <c r="AH20" s="363"/>
      <c r="AI20" s="364"/>
      <c r="AJ20" s="365"/>
      <c r="AK20" s="417"/>
      <c r="AL20" s="418"/>
      <c r="AM20" s="418"/>
      <c r="AN20" s="475"/>
      <c r="AO20" s="417"/>
      <c r="AP20" s="418"/>
      <c r="AQ20" s="418"/>
      <c r="AR20" s="475"/>
      <c r="AS20" s="486">
        <f>(J18+V18+Y18+AB18+AE18+AH18)+ROUND((J18+V18+Y18+AB18+AE18+AH18)*0.083,0)+ROUND((J18+V18+Y18+AB18+AE18+AH18)*0.027,0)+N20+R20</f>
        <v>2960</v>
      </c>
      <c r="AT20" s="487"/>
      <c r="AU20" s="487"/>
      <c r="AV20" s="488"/>
      <c r="AW20" s="391">
        <f>(J18+V18+Y18+AB18+AE18+AH18)*2+ROUND((J18+V18+Y18+AB18+AE18+AH18)*0.083,0)*2+ROUND((J18+V18+Y18+AB18+AE18+AH18)*0.027,0)*2+N20+R20</f>
        <v>3960</v>
      </c>
      <c r="AX20" s="392"/>
      <c r="AY20" s="392"/>
      <c r="AZ20" s="393"/>
      <c r="BA20" s="391">
        <f>(J18+V18+Y18+AB18+AE18+AH18)*3+ROUND((J18+V18+Y18+AB18+AE18+AH18)*0.083,0)*3+ROUND((J18+V18+Y18+AB18+AE18+AH18)*0.027,0)*3+N20+R20</f>
        <v>4960</v>
      </c>
      <c r="BB20" s="392"/>
      <c r="BC20" s="392"/>
      <c r="BD20" s="393"/>
    </row>
    <row r="21" spans="1:56" ht="20.85" customHeight="1" x14ac:dyDescent="0.15">
      <c r="A21" s="363"/>
      <c r="B21" s="364"/>
      <c r="C21" s="364"/>
      <c r="D21" s="365"/>
      <c r="E21" s="390" t="s">
        <v>118</v>
      </c>
      <c r="F21" s="361"/>
      <c r="G21" s="361"/>
      <c r="H21" s="361"/>
      <c r="I21" s="362"/>
      <c r="J21" s="363"/>
      <c r="K21" s="364"/>
      <c r="L21" s="364"/>
      <c r="M21" s="365"/>
      <c r="N21" s="391">
        <v>1360</v>
      </c>
      <c r="O21" s="392"/>
      <c r="P21" s="392"/>
      <c r="Q21" s="393"/>
      <c r="R21" s="391">
        <v>1310</v>
      </c>
      <c r="S21" s="392"/>
      <c r="T21" s="392"/>
      <c r="U21" s="393"/>
      <c r="V21" s="363"/>
      <c r="W21" s="364"/>
      <c r="X21" s="365"/>
      <c r="Y21" s="363"/>
      <c r="Z21" s="364"/>
      <c r="AA21" s="365"/>
      <c r="AB21" s="363"/>
      <c r="AC21" s="364"/>
      <c r="AD21" s="365"/>
      <c r="AE21" s="363"/>
      <c r="AF21" s="364"/>
      <c r="AG21" s="365"/>
      <c r="AH21" s="363"/>
      <c r="AI21" s="364"/>
      <c r="AJ21" s="365"/>
      <c r="AK21" s="417"/>
      <c r="AL21" s="418"/>
      <c r="AM21" s="418"/>
      <c r="AN21" s="475"/>
      <c r="AO21" s="417"/>
      <c r="AP21" s="418"/>
      <c r="AQ21" s="418"/>
      <c r="AR21" s="475"/>
      <c r="AS21" s="486">
        <f>(J18+V18+Y18+AB18+AE18+AH18)+ROUND((J18+V18+Y18+AB18+AE18+AH18)*0.083,0)+ROUND((J18+V18+Y18+AB18+AE18+AH18)*0.027,0)+N21+R21</f>
        <v>3670</v>
      </c>
      <c r="AT21" s="487"/>
      <c r="AU21" s="487"/>
      <c r="AV21" s="488"/>
      <c r="AW21" s="391">
        <f>(J18+V18+Y18+AB18+AE18+AH18)*2+ROUND((J18+V18+Y18+AB18+AE18+AH18)*0.083,0)*2+ROUND((J18+V18+Y18+AB18+AE18+AH18)*0.027,0)*2+N21+R21</f>
        <v>4670</v>
      </c>
      <c r="AX21" s="392"/>
      <c r="AY21" s="392"/>
      <c r="AZ21" s="393"/>
      <c r="BA21" s="391">
        <f>(J18+V18+Y18+AB18+AE18+AH18)*3+ROUND((J18+V18+Y18+AB18+AE18+AH18)*0.083,0)*3+ROUND((J18+V18+Y18+AB18+AE18+AH18)*0.027,0)*3+N21+R21</f>
        <v>5670</v>
      </c>
      <c r="BB21" s="392"/>
      <c r="BC21" s="392"/>
      <c r="BD21" s="393"/>
    </row>
    <row r="22" spans="1:56" ht="20.85" customHeight="1" thickBot="1" x14ac:dyDescent="0.2">
      <c r="A22" s="430"/>
      <c r="B22" s="431"/>
      <c r="C22" s="431"/>
      <c r="D22" s="432"/>
      <c r="E22" s="394" t="s">
        <v>17</v>
      </c>
      <c r="F22" s="395"/>
      <c r="G22" s="395"/>
      <c r="H22" s="395"/>
      <c r="I22" s="396"/>
      <c r="J22" s="430"/>
      <c r="K22" s="431"/>
      <c r="L22" s="431"/>
      <c r="M22" s="432"/>
      <c r="N22" s="435">
        <v>1445</v>
      </c>
      <c r="O22" s="436"/>
      <c r="P22" s="436"/>
      <c r="Q22" s="437"/>
      <c r="R22" s="435">
        <v>2006</v>
      </c>
      <c r="S22" s="436"/>
      <c r="T22" s="436"/>
      <c r="U22" s="437"/>
      <c r="V22" s="430"/>
      <c r="W22" s="431"/>
      <c r="X22" s="432"/>
      <c r="Y22" s="430"/>
      <c r="Z22" s="431"/>
      <c r="AA22" s="432"/>
      <c r="AB22" s="430"/>
      <c r="AC22" s="431"/>
      <c r="AD22" s="432"/>
      <c r="AE22" s="430"/>
      <c r="AF22" s="431"/>
      <c r="AG22" s="432"/>
      <c r="AH22" s="430"/>
      <c r="AI22" s="431"/>
      <c r="AJ22" s="432"/>
      <c r="AK22" s="433"/>
      <c r="AL22" s="434"/>
      <c r="AM22" s="434"/>
      <c r="AN22" s="476"/>
      <c r="AO22" s="433"/>
      <c r="AP22" s="434"/>
      <c r="AQ22" s="434"/>
      <c r="AR22" s="476"/>
      <c r="AS22" s="489">
        <f>(J18+V18+Y18+AB18+AE18+AH18)+ROUND((J18+V18+Y18+AB18+AE18+AH18)*0.083,0)+ROUND((J18+V18+Y18+AB18+AE18+AH18)*0.027,0)+N22+R22</f>
        <v>4451</v>
      </c>
      <c r="AT22" s="490"/>
      <c r="AU22" s="490"/>
      <c r="AV22" s="491"/>
      <c r="AW22" s="435">
        <f>(J18+V18+Y18+AB18+AE18+AH18)*2+ROUND((J18+V18+Y18+AB18+AE18+AH18)*0.083,0)*2+ROUND((J18+V18+Y18+AB18+AE18+AH18)*0.027,0)*2+N22+R22</f>
        <v>5451</v>
      </c>
      <c r="AX22" s="436"/>
      <c r="AY22" s="436"/>
      <c r="AZ22" s="436"/>
      <c r="BA22" s="435">
        <f>(J18+V18+Y18+AB18+AE18+AH18)*3+ROUND((J18+V18+Y18+AB18+AE18+AH18)*0.083,0)*3+ROUND((J18+V18+Y18+AB18+AE18+AH18)*0.027,0)*3+N22+R22</f>
        <v>6451</v>
      </c>
      <c r="BB22" s="436"/>
      <c r="BC22" s="436"/>
      <c r="BD22" s="437"/>
    </row>
    <row r="23" spans="1:56" ht="20.85" customHeight="1" thickTop="1" x14ac:dyDescent="0.15">
      <c r="A23" s="384" t="s">
        <v>59</v>
      </c>
      <c r="B23" s="385"/>
      <c r="C23" s="385"/>
      <c r="D23" s="386"/>
      <c r="E23" s="387" t="s">
        <v>14</v>
      </c>
      <c r="F23" s="387"/>
      <c r="G23" s="387"/>
      <c r="H23" s="387"/>
      <c r="I23" s="387"/>
      <c r="J23" s="384">
        <v>874</v>
      </c>
      <c r="K23" s="385"/>
      <c r="L23" s="385"/>
      <c r="M23" s="386"/>
      <c r="N23" s="438">
        <v>300</v>
      </c>
      <c r="O23" s="438"/>
      <c r="P23" s="438"/>
      <c r="Q23" s="438"/>
      <c r="R23" s="389">
        <v>820</v>
      </c>
      <c r="S23" s="389"/>
      <c r="T23" s="389"/>
      <c r="U23" s="389"/>
      <c r="V23" s="384"/>
      <c r="W23" s="385"/>
      <c r="X23" s="386"/>
      <c r="Y23" s="384">
        <v>23</v>
      </c>
      <c r="Z23" s="385"/>
      <c r="AA23" s="386"/>
      <c r="AB23" s="384">
        <v>46</v>
      </c>
      <c r="AC23" s="385"/>
      <c r="AD23" s="386"/>
      <c r="AE23" s="384">
        <v>11</v>
      </c>
      <c r="AF23" s="385"/>
      <c r="AG23" s="386"/>
      <c r="AH23" s="384">
        <v>18</v>
      </c>
      <c r="AI23" s="385"/>
      <c r="AJ23" s="386"/>
      <c r="AK23" s="415" t="s">
        <v>57</v>
      </c>
      <c r="AL23" s="416"/>
      <c r="AM23" s="416"/>
      <c r="AN23" s="474"/>
      <c r="AO23" s="415" t="s">
        <v>113</v>
      </c>
      <c r="AP23" s="416"/>
      <c r="AQ23" s="416"/>
      <c r="AR23" s="474"/>
      <c r="AS23" s="492">
        <f>(J23+V23+Y23+AB23+AE23+AH23)+ROUND((J23+V23+Y23+AB23+AE23+AH23)*0.083,0)+ROUND((J23+V23+Y23+AB23+AE23+AH23)*0.027,0)+N23+R23</f>
        <v>2199</v>
      </c>
      <c r="AT23" s="493"/>
      <c r="AU23" s="493"/>
      <c r="AV23" s="494"/>
      <c r="AW23" s="483">
        <f>(J23+V23+Y23+AB23+AE23+AH23)*2+ROUND((J23+V23+Y23+AB23+AE23+AH23)*0.083,0)*2+ROUND((J23+V23+Y23+AB23+AE23+AH23)*0.027,0)*2+N23+R23</f>
        <v>3278</v>
      </c>
      <c r="AX23" s="484"/>
      <c r="AY23" s="484"/>
      <c r="AZ23" s="484"/>
      <c r="BA23" s="483">
        <f>(J23+V23+Y23+AB23+AE23+AH23)*3+ROUND((J23+V23+Y23+AB23+AE23+AH23)*0.083,0)*3+ROUND((J23+V23+Y23+AB23+AE23+AH23)*0.027,0)*3+N23+R23</f>
        <v>4357</v>
      </c>
      <c r="BB23" s="484"/>
      <c r="BC23" s="484"/>
      <c r="BD23" s="485"/>
    </row>
    <row r="24" spans="1:56" ht="20.85" customHeight="1" x14ac:dyDescent="0.15">
      <c r="A24" s="363"/>
      <c r="B24" s="364"/>
      <c r="C24" s="364"/>
      <c r="D24" s="365"/>
      <c r="E24" s="390" t="s">
        <v>15</v>
      </c>
      <c r="F24" s="361"/>
      <c r="G24" s="361"/>
      <c r="H24" s="361"/>
      <c r="I24" s="362"/>
      <c r="J24" s="363"/>
      <c r="K24" s="364"/>
      <c r="L24" s="364"/>
      <c r="M24" s="365"/>
      <c r="N24" s="347">
        <v>390</v>
      </c>
      <c r="O24" s="348"/>
      <c r="P24" s="348"/>
      <c r="Q24" s="349"/>
      <c r="R24" s="391">
        <v>820</v>
      </c>
      <c r="S24" s="392"/>
      <c r="T24" s="392"/>
      <c r="U24" s="393"/>
      <c r="V24" s="363"/>
      <c r="W24" s="364"/>
      <c r="X24" s="365"/>
      <c r="Y24" s="363"/>
      <c r="Z24" s="364"/>
      <c r="AA24" s="365"/>
      <c r="AB24" s="363"/>
      <c r="AC24" s="364"/>
      <c r="AD24" s="365"/>
      <c r="AE24" s="363"/>
      <c r="AF24" s="364"/>
      <c r="AG24" s="365"/>
      <c r="AH24" s="363"/>
      <c r="AI24" s="364"/>
      <c r="AJ24" s="365"/>
      <c r="AK24" s="417"/>
      <c r="AL24" s="418"/>
      <c r="AM24" s="418"/>
      <c r="AN24" s="475"/>
      <c r="AO24" s="417"/>
      <c r="AP24" s="418"/>
      <c r="AQ24" s="418"/>
      <c r="AR24" s="475"/>
      <c r="AS24" s="486">
        <f>(J23+V23+Y23+AB23+AE23+AH23)+ROUND((J23+V23+Y23+AB23+AE23+AH23)*0.083,0)+ROUND((J23+V23+Y23+AB23+AE23+AH23)*0.027,0)+N24+R24</f>
        <v>2289</v>
      </c>
      <c r="AT24" s="487"/>
      <c r="AU24" s="487"/>
      <c r="AV24" s="488"/>
      <c r="AW24" s="391">
        <f>(J23+V23+Y23+AB23+AE23+AH23)*2+ROUND((J23+V23+Y23+AB23+AE23+AH23)*0.083,0)*2+ROUND((J23+V23+Y23+AB23+AE23+AH23)*0.027,0)*2+N24+R24</f>
        <v>3368</v>
      </c>
      <c r="AX24" s="392"/>
      <c r="AY24" s="392"/>
      <c r="AZ24" s="392"/>
      <c r="BA24" s="391">
        <f>(J23+V23+Y23+AB23+AE23+AH23)*3+ROUND((J23+V23+Y23+AB23+AE23+AH23)*0.083,0)*3+ROUND((J23+V23+Y23+AB23+AE23+AH23)*0.027,0)*3+N24+R24</f>
        <v>4447</v>
      </c>
      <c r="BB24" s="392"/>
      <c r="BC24" s="392"/>
      <c r="BD24" s="393"/>
    </row>
    <row r="25" spans="1:56" ht="20.85" customHeight="1" x14ac:dyDescent="0.15">
      <c r="A25" s="363"/>
      <c r="B25" s="364"/>
      <c r="C25" s="364"/>
      <c r="D25" s="365"/>
      <c r="E25" s="390" t="s">
        <v>117</v>
      </c>
      <c r="F25" s="361"/>
      <c r="G25" s="361"/>
      <c r="H25" s="361"/>
      <c r="I25" s="362"/>
      <c r="J25" s="363"/>
      <c r="K25" s="364"/>
      <c r="L25" s="364"/>
      <c r="M25" s="365"/>
      <c r="N25" s="347">
        <v>650</v>
      </c>
      <c r="O25" s="348"/>
      <c r="P25" s="348"/>
      <c r="Q25" s="349"/>
      <c r="R25" s="391">
        <v>1310</v>
      </c>
      <c r="S25" s="392"/>
      <c r="T25" s="392"/>
      <c r="U25" s="393"/>
      <c r="V25" s="363"/>
      <c r="W25" s="364"/>
      <c r="X25" s="365"/>
      <c r="Y25" s="363"/>
      <c r="Z25" s="364"/>
      <c r="AA25" s="365"/>
      <c r="AB25" s="363"/>
      <c r="AC25" s="364"/>
      <c r="AD25" s="365"/>
      <c r="AE25" s="363"/>
      <c r="AF25" s="364"/>
      <c r="AG25" s="365"/>
      <c r="AH25" s="363"/>
      <c r="AI25" s="364"/>
      <c r="AJ25" s="365"/>
      <c r="AK25" s="417"/>
      <c r="AL25" s="418"/>
      <c r="AM25" s="418"/>
      <c r="AN25" s="475"/>
      <c r="AO25" s="417"/>
      <c r="AP25" s="418"/>
      <c r="AQ25" s="418"/>
      <c r="AR25" s="475"/>
      <c r="AS25" s="486">
        <f>(J23+V23+Y23+AB23+AE23+AH23)+ROUND((J23+V23+Y23+AB23+AE23+AH23)*0.083,0)+ROUND((J23+V23+Y23+AB23+AE23+AH23)*0.027,0)+N25+R25</f>
        <v>3039</v>
      </c>
      <c r="AT25" s="487"/>
      <c r="AU25" s="487"/>
      <c r="AV25" s="488"/>
      <c r="AW25" s="391">
        <f>(J23+V23+Y23+AB23+AE23+AH23)*2+ROUND((J23+V23+Y23+AB23+AE23+AH23)*0.083,0)*2+ROUND((J23+V23+Y23+AB23+AE23+AH23)*0.027,0)*2+N25+R25</f>
        <v>4118</v>
      </c>
      <c r="AX25" s="392"/>
      <c r="AY25" s="392"/>
      <c r="AZ25" s="393"/>
      <c r="BA25" s="391">
        <f>(J23+V23+Y23+AB23+AE23+AH23)*3+ROUND((J23+V23+Y23+AB23+AE23+AH23)*0.083,0)*3+ROUND((J23+V23+Y23+AB23+AE23+AH23)*0.027,0)*3+N25+R25</f>
        <v>5197</v>
      </c>
      <c r="BB25" s="392"/>
      <c r="BC25" s="392"/>
      <c r="BD25" s="393"/>
    </row>
    <row r="26" spans="1:56" ht="20.85" customHeight="1" x14ac:dyDescent="0.15">
      <c r="A26" s="363"/>
      <c r="B26" s="364"/>
      <c r="C26" s="364"/>
      <c r="D26" s="365"/>
      <c r="E26" s="390" t="s">
        <v>118</v>
      </c>
      <c r="F26" s="361"/>
      <c r="G26" s="361"/>
      <c r="H26" s="361"/>
      <c r="I26" s="362"/>
      <c r="J26" s="363"/>
      <c r="K26" s="364"/>
      <c r="L26" s="364"/>
      <c r="M26" s="365"/>
      <c r="N26" s="391">
        <v>1360</v>
      </c>
      <c r="O26" s="392"/>
      <c r="P26" s="392"/>
      <c r="Q26" s="393"/>
      <c r="R26" s="391">
        <v>1310</v>
      </c>
      <c r="S26" s="392"/>
      <c r="T26" s="392"/>
      <c r="U26" s="393"/>
      <c r="V26" s="363"/>
      <c r="W26" s="364"/>
      <c r="X26" s="365"/>
      <c r="Y26" s="363"/>
      <c r="Z26" s="364"/>
      <c r="AA26" s="365"/>
      <c r="AB26" s="363"/>
      <c r="AC26" s="364"/>
      <c r="AD26" s="365"/>
      <c r="AE26" s="363"/>
      <c r="AF26" s="364"/>
      <c r="AG26" s="365"/>
      <c r="AH26" s="363"/>
      <c r="AI26" s="364"/>
      <c r="AJ26" s="365"/>
      <c r="AK26" s="417"/>
      <c r="AL26" s="418"/>
      <c r="AM26" s="418"/>
      <c r="AN26" s="475"/>
      <c r="AO26" s="417"/>
      <c r="AP26" s="418"/>
      <c r="AQ26" s="418"/>
      <c r="AR26" s="475"/>
      <c r="AS26" s="486">
        <f>(J23+V23+Y23+AB23+AE23+AH23)+ROUND((J23+V23+Y23+AB23+AE23+AH23)*0.083,0)+ROUND((J23+V23+Y23+AB23+AE23+AH23)*0.027,0)+N26+R26</f>
        <v>3749</v>
      </c>
      <c r="AT26" s="487"/>
      <c r="AU26" s="487"/>
      <c r="AV26" s="488"/>
      <c r="AW26" s="391">
        <f>(J23+V23+Y23+AB23+AE23+AH23)*2+ROUND((J23+V23+Y23+AB23+AE23+AH23)*0.083,0)*2+ROUND((J23+V23+Y23+AB23+AE23+AH23)*0.027,0)*2+N26+R26</f>
        <v>4828</v>
      </c>
      <c r="AX26" s="392"/>
      <c r="AY26" s="392"/>
      <c r="AZ26" s="393"/>
      <c r="BA26" s="391">
        <f>(J23+V23+Y23+AB23+AE23+AH23)*3+ROUND((J23+V23+Y23+AB23+AE23+AH23)*0.083,0)*3+ROUND((J23+V23+Y23+AB23+AE23+AH23)*0.027,0)*3+N26+R26</f>
        <v>5907</v>
      </c>
      <c r="BB26" s="392"/>
      <c r="BC26" s="392"/>
      <c r="BD26" s="393"/>
    </row>
    <row r="27" spans="1:56" ht="20.85" customHeight="1" thickBot="1" x14ac:dyDescent="0.2">
      <c r="A27" s="430"/>
      <c r="B27" s="431"/>
      <c r="C27" s="431"/>
      <c r="D27" s="432"/>
      <c r="E27" s="394" t="s">
        <v>17</v>
      </c>
      <c r="F27" s="395"/>
      <c r="G27" s="395"/>
      <c r="H27" s="395"/>
      <c r="I27" s="396"/>
      <c r="J27" s="430"/>
      <c r="K27" s="431"/>
      <c r="L27" s="431"/>
      <c r="M27" s="432"/>
      <c r="N27" s="435">
        <v>1445</v>
      </c>
      <c r="O27" s="436"/>
      <c r="P27" s="436"/>
      <c r="Q27" s="437"/>
      <c r="R27" s="435">
        <v>2006</v>
      </c>
      <c r="S27" s="436"/>
      <c r="T27" s="436"/>
      <c r="U27" s="437"/>
      <c r="V27" s="430"/>
      <c r="W27" s="431"/>
      <c r="X27" s="432"/>
      <c r="Y27" s="430"/>
      <c r="Z27" s="431"/>
      <c r="AA27" s="432"/>
      <c r="AB27" s="430"/>
      <c r="AC27" s="431"/>
      <c r="AD27" s="432"/>
      <c r="AE27" s="430"/>
      <c r="AF27" s="431"/>
      <c r="AG27" s="432"/>
      <c r="AH27" s="430"/>
      <c r="AI27" s="431"/>
      <c r="AJ27" s="432"/>
      <c r="AK27" s="433"/>
      <c r="AL27" s="434"/>
      <c r="AM27" s="434"/>
      <c r="AN27" s="476"/>
      <c r="AO27" s="433"/>
      <c r="AP27" s="434"/>
      <c r="AQ27" s="434"/>
      <c r="AR27" s="476"/>
      <c r="AS27" s="489">
        <f>(J23+V23+Y23+AB23+AE23+AH23)+ROUND((J23+V23+Y23+AB23+AE23+AH23)*0.083,0)+ROUND((J23+V23+Y23+AB23+AE23+AH23)*0.027,0)+N27+R27</f>
        <v>4530</v>
      </c>
      <c r="AT27" s="490"/>
      <c r="AU27" s="490"/>
      <c r="AV27" s="491"/>
      <c r="AW27" s="435">
        <f>(J23+V23+Y23+AB23+AE23+AH23)*2+ROUND((J23+V23+Y23+AB23+AE23+AH23)*0.083,0)*2+ROUND((J23+V23+Y23+AB23+AE23+AH23)*0.027,0)*2+N27+R27</f>
        <v>5609</v>
      </c>
      <c r="AX27" s="436"/>
      <c r="AY27" s="436"/>
      <c r="AZ27" s="436"/>
      <c r="BA27" s="435">
        <f>(J23+V23+Y23+AB23+AE23+AH23)*3+ROUND((J23+V23+Y23+AB23+AE23+AH23)*0.083,0)*3+ROUND((J23+V23+Y23+AB23+AE23+AH23)*0.027,0)*3+N27+R27</f>
        <v>6688</v>
      </c>
      <c r="BB27" s="436"/>
      <c r="BC27" s="436"/>
      <c r="BD27" s="437"/>
    </row>
    <row r="28" spans="1:56" ht="20.85" customHeight="1" thickTop="1" x14ac:dyDescent="0.15">
      <c r="A28" s="384" t="s">
        <v>58</v>
      </c>
      <c r="B28" s="385"/>
      <c r="C28" s="385"/>
      <c r="D28" s="386"/>
      <c r="E28" s="387" t="s">
        <v>14</v>
      </c>
      <c r="F28" s="387"/>
      <c r="G28" s="387"/>
      <c r="H28" s="387"/>
      <c r="I28" s="387"/>
      <c r="J28" s="384">
        <v>942</v>
      </c>
      <c r="K28" s="385"/>
      <c r="L28" s="385"/>
      <c r="M28" s="386"/>
      <c r="N28" s="388">
        <v>300</v>
      </c>
      <c r="O28" s="388"/>
      <c r="P28" s="388"/>
      <c r="Q28" s="388"/>
      <c r="R28" s="389">
        <v>820</v>
      </c>
      <c r="S28" s="389"/>
      <c r="T28" s="389"/>
      <c r="U28" s="389"/>
      <c r="V28" s="384"/>
      <c r="W28" s="385"/>
      <c r="X28" s="386"/>
      <c r="Y28" s="384">
        <v>23</v>
      </c>
      <c r="Z28" s="385"/>
      <c r="AA28" s="386"/>
      <c r="AB28" s="384">
        <v>46</v>
      </c>
      <c r="AC28" s="385"/>
      <c r="AD28" s="386"/>
      <c r="AE28" s="384">
        <v>11</v>
      </c>
      <c r="AF28" s="385"/>
      <c r="AG28" s="386"/>
      <c r="AH28" s="384">
        <v>18</v>
      </c>
      <c r="AI28" s="385"/>
      <c r="AJ28" s="386"/>
      <c r="AK28" s="415" t="s">
        <v>102</v>
      </c>
      <c r="AL28" s="416"/>
      <c r="AM28" s="416"/>
      <c r="AN28" s="474"/>
      <c r="AO28" s="415" t="s">
        <v>113</v>
      </c>
      <c r="AP28" s="416"/>
      <c r="AQ28" s="416"/>
      <c r="AR28" s="474"/>
      <c r="AS28" s="492">
        <f>(J28+V28+Y28+AB28+AE28+AH28)+ROUND((J28+V28+Y28+AB28+AE28+AH28)*0.083,0)+ROUND((J28+V28+Y28+AB28+AE28+AH28)*0.027,0)+N28+R28</f>
        <v>2274</v>
      </c>
      <c r="AT28" s="493"/>
      <c r="AU28" s="493"/>
      <c r="AV28" s="494"/>
      <c r="AW28" s="483">
        <f>(J28+V28+Y28+AB28+AE28+AH28)*2+ROUND((J28+V28+Y28+AB28+AE28+AH28)*0.083,0)*2+ROUND((J28+V28+Y28+AB28+AE28+AH28)*0.027,0)*2+N28+R28</f>
        <v>3428</v>
      </c>
      <c r="AX28" s="484"/>
      <c r="AY28" s="484"/>
      <c r="AZ28" s="484"/>
      <c r="BA28" s="483">
        <f>(J28+V28+Y28+AB28+AE28+AH28)*3+ROUND((J28+V28+Y28+AB28+AE28+AH28)*0.083,0)*3+ROUND((J28+V28+Y28+AB28+AE28+AH28)*0.027,0)*3+N28+R28</f>
        <v>4582</v>
      </c>
      <c r="BB28" s="484"/>
      <c r="BC28" s="484"/>
      <c r="BD28" s="485"/>
    </row>
    <row r="29" spans="1:56" ht="20.85" customHeight="1" x14ac:dyDescent="0.15">
      <c r="A29" s="363"/>
      <c r="B29" s="364"/>
      <c r="C29" s="364"/>
      <c r="D29" s="365"/>
      <c r="E29" s="390" t="s">
        <v>15</v>
      </c>
      <c r="F29" s="361"/>
      <c r="G29" s="361"/>
      <c r="H29" s="361"/>
      <c r="I29" s="362"/>
      <c r="J29" s="363"/>
      <c r="K29" s="364"/>
      <c r="L29" s="364"/>
      <c r="M29" s="365"/>
      <c r="N29" s="347">
        <v>390</v>
      </c>
      <c r="O29" s="348"/>
      <c r="P29" s="348"/>
      <c r="Q29" s="349"/>
      <c r="R29" s="391">
        <v>820</v>
      </c>
      <c r="S29" s="392"/>
      <c r="T29" s="392"/>
      <c r="U29" s="393"/>
      <c r="V29" s="363"/>
      <c r="W29" s="364"/>
      <c r="X29" s="365"/>
      <c r="Y29" s="363"/>
      <c r="Z29" s="364"/>
      <c r="AA29" s="365"/>
      <c r="AB29" s="363"/>
      <c r="AC29" s="364"/>
      <c r="AD29" s="365"/>
      <c r="AE29" s="363"/>
      <c r="AF29" s="364"/>
      <c r="AG29" s="365"/>
      <c r="AH29" s="363"/>
      <c r="AI29" s="364"/>
      <c r="AJ29" s="365"/>
      <c r="AK29" s="417"/>
      <c r="AL29" s="418"/>
      <c r="AM29" s="418"/>
      <c r="AN29" s="475"/>
      <c r="AO29" s="417"/>
      <c r="AP29" s="418"/>
      <c r="AQ29" s="418"/>
      <c r="AR29" s="475"/>
      <c r="AS29" s="486">
        <f>(J28+V28+Y28+AB28+AE28+AH28)+ROUND((J28+V28+Y28+AB28+AE28+AH28)*0.083,0)+ROUND((J28+V28+Y28+AB28+AE28+AH28)*0.027,0)+N29+R29</f>
        <v>2364</v>
      </c>
      <c r="AT29" s="487"/>
      <c r="AU29" s="487"/>
      <c r="AV29" s="488"/>
      <c r="AW29" s="391">
        <f>(J28+V28+Y28+AB28+AE28+AH28)*2+ROUND((J28+V28+Y28+AB28+AE28+AH28)*0.083,0)*2+ROUND((J28+V28+Y28+AB28+AE28+AH28)*0.027,0)*2+N29+R29</f>
        <v>3518</v>
      </c>
      <c r="AX29" s="392"/>
      <c r="AY29" s="392"/>
      <c r="AZ29" s="392"/>
      <c r="BA29" s="391">
        <f>(J28+V28+Y28+AB28+AE28+AH28)*3+ROUND((J28+V28+Y28+AB28+AE28+AH28)*0.083,0)*3+ROUND((J28+V28+Y28+AB28+AE28+AH28)*0.027,0)*3+N29+R29</f>
        <v>4672</v>
      </c>
      <c r="BB29" s="392"/>
      <c r="BC29" s="392"/>
      <c r="BD29" s="393"/>
    </row>
    <row r="30" spans="1:56" ht="20.85" customHeight="1" x14ac:dyDescent="0.15">
      <c r="A30" s="363"/>
      <c r="B30" s="364"/>
      <c r="C30" s="364"/>
      <c r="D30" s="365"/>
      <c r="E30" s="390" t="s">
        <v>117</v>
      </c>
      <c r="F30" s="361"/>
      <c r="G30" s="361"/>
      <c r="H30" s="361"/>
      <c r="I30" s="362"/>
      <c r="J30" s="363"/>
      <c r="K30" s="364"/>
      <c r="L30" s="364"/>
      <c r="M30" s="365"/>
      <c r="N30" s="347">
        <v>650</v>
      </c>
      <c r="O30" s="348"/>
      <c r="P30" s="348"/>
      <c r="Q30" s="349"/>
      <c r="R30" s="391">
        <v>1310</v>
      </c>
      <c r="S30" s="392"/>
      <c r="T30" s="392"/>
      <c r="U30" s="393"/>
      <c r="V30" s="363"/>
      <c r="W30" s="364"/>
      <c r="X30" s="365"/>
      <c r="Y30" s="363"/>
      <c r="Z30" s="364"/>
      <c r="AA30" s="365"/>
      <c r="AB30" s="363"/>
      <c r="AC30" s="364"/>
      <c r="AD30" s="365"/>
      <c r="AE30" s="363"/>
      <c r="AF30" s="364"/>
      <c r="AG30" s="365"/>
      <c r="AH30" s="363"/>
      <c r="AI30" s="364"/>
      <c r="AJ30" s="365"/>
      <c r="AK30" s="417"/>
      <c r="AL30" s="418"/>
      <c r="AM30" s="418"/>
      <c r="AN30" s="475"/>
      <c r="AO30" s="417"/>
      <c r="AP30" s="418"/>
      <c r="AQ30" s="418"/>
      <c r="AR30" s="475"/>
      <c r="AS30" s="486">
        <f>(J28+V28+Y28+AB28+AE28+AH28)+ROUND((J28+V28+Y28+AB28+AE28+AH28)*0.083,0)+ROUND((J28+V28+Y28+AB28+AE28+AH28)*0.027,0)+N30+R30</f>
        <v>3114</v>
      </c>
      <c r="AT30" s="487"/>
      <c r="AU30" s="487"/>
      <c r="AV30" s="488"/>
      <c r="AW30" s="391">
        <f>(J28+V28+Y28+AB28+AE28+AH28)*2+ROUND((J28+V28+Y28+AB28+AE28+AH28)*0.083,0)*2+ROUND((J28+V28+Y28+AB28+AE28+AH28)*0.027,0)*2+N30+R30</f>
        <v>4268</v>
      </c>
      <c r="AX30" s="392"/>
      <c r="AY30" s="392"/>
      <c r="AZ30" s="393"/>
      <c r="BA30" s="391">
        <f>(J28+V28+Y28+AB28+AE28+AH28)*3+ROUND((J28+V28+Y28+AB28+AE28+AH28)*0.083,0)*3+ROUND((J28+V28+Y28+AB28+AE28+AH28)*0.027,0)*3+N30+R30</f>
        <v>5422</v>
      </c>
      <c r="BB30" s="392"/>
      <c r="BC30" s="392"/>
      <c r="BD30" s="393"/>
    </row>
    <row r="31" spans="1:56" ht="20.85" customHeight="1" x14ac:dyDescent="0.15">
      <c r="A31" s="363"/>
      <c r="B31" s="364"/>
      <c r="C31" s="364"/>
      <c r="D31" s="365"/>
      <c r="E31" s="390" t="s">
        <v>118</v>
      </c>
      <c r="F31" s="361"/>
      <c r="G31" s="361"/>
      <c r="H31" s="361"/>
      <c r="I31" s="362"/>
      <c r="J31" s="363"/>
      <c r="K31" s="364"/>
      <c r="L31" s="364"/>
      <c r="M31" s="365"/>
      <c r="N31" s="391">
        <v>1360</v>
      </c>
      <c r="O31" s="392"/>
      <c r="P31" s="392"/>
      <c r="Q31" s="393"/>
      <c r="R31" s="391">
        <v>1310</v>
      </c>
      <c r="S31" s="392"/>
      <c r="T31" s="392"/>
      <c r="U31" s="393"/>
      <c r="V31" s="363"/>
      <c r="W31" s="364"/>
      <c r="X31" s="365"/>
      <c r="Y31" s="363"/>
      <c r="Z31" s="364"/>
      <c r="AA31" s="365"/>
      <c r="AB31" s="363"/>
      <c r="AC31" s="364"/>
      <c r="AD31" s="365"/>
      <c r="AE31" s="363"/>
      <c r="AF31" s="364"/>
      <c r="AG31" s="365"/>
      <c r="AH31" s="363"/>
      <c r="AI31" s="364"/>
      <c r="AJ31" s="365"/>
      <c r="AK31" s="417"/>
      <c r="AL31" s="418"/>
      <c r="AM31" s="418"/>
      <c r="AN31" s="475"/>
      <c r="AO31" s="417"/>
      <c r="AP31" s="418"/>
      <c r="AQ31" s="418"/>
      <c r="AR31" s="475"/>
      <c r="AS31" s="486">
        <f>(J28+V28+Y28+AB28+AE28+AH28)+ROUND((J28+V28+Y28+AB28+AE28+AH28)*0.083,0)+ROUND((J28+V28+Y28+AB28+AE28+AH28)*0.027,0)+N31+R31</f>
        <v>3824</v>
      </c>
      <c r="AT31" s="487"/>
      <c r="AU31" s="487"/>
      <c r="AV31" s="488"/>
      <c r="AW31" s="391">
        <f>(J28+V28+Y28+AB28+AE28+AH28)*2+ROUND((J28+V28+Y28+AB28+AE28+AH28)*0.083,0)*2+ROUND((J28+V28+Y28+AB28+AE28+AH28)*0.027,0)*2+N31+R31</f>
        <v>4978</v>
      </c>
      <c r="AX31" s="392"/>
      <c r="AY31" s="392"/>
      <c r="AZ31" s="393"/>
      <c r="BA31" s="391">
        <f>(J28+V28+Y28+AB28+AE28+AH28)*3+ROUND((J28+V28+Y28+AB28+AE28+AH28)*0.083,0)*3+ROUND((J28+V28+Y28+AB28+AE28+AH28)*0.027,0)*3+N31+R31</f>
        <v>6132</v>
      </c>
      <c r="BB31" s="392"/>
      <c r="BC31" s="392"/>
      <c r="BD31" s="393"/>
    </row>
    <row r="32" spans="1:56" ht="20.85" customHeight="1" x14ac:dyDescent="0.15">
      <c r="A32" s="337"/>
      <c r="B32" s="338"/>
      <c r="C32" s="338"/>
      <c r="D32" s="339"/>
      <c r="E32" s="394" t="s">
        <v>17</v>
      </c>
      <c r="F32" s="395"/>
      <c r="G32" s="395"/>
      <c r="H32" s="395"/>
      <c r="I32" s="396"/>
      <c r="J32" s="337"/>
      <c r="K32" s="338"/>
      <c r="L32" s="338"/>
      <c r="M32" s="339"/>
      <c r="N32" s="421">
        <v>1445</v>
      </c>
      <c r="O32" s="422"/>
      <c r="P32" s="422"/>
      <c r="Q32" s="423"/>
      <c r="R32" s="421">
        <v>2006</v>
      </c>
      <c r="S32" s="422"/>
      <c r="T32" s="422"/>
      <c r="U32" s="423"/>
      <c r="V32" s="337"/>
      <c r="W32" s="338"/>
      <c r="X32" s="339"/>
      <c r="Y32" s="337"/>
      <c r="Z32" s="338"/>
      <c r="AA32" s="339"/>
      <c r="AB32" s="337"/>
      <c r="AC32" s="338"/>
      <c r="AD32" s="339"/>
      <c r="AE32" s="337"/>
      <c r="AF32" s="338"/>
      <c r="AG32" s="339"/>
      <c r="AH32" s="337"/>
      <c r="AI32" s="338"/>
      <c r="AJ32" s="339"/>
      <c r="AK32" s="419"/>
      <c r="AL32" s="420"/>
      <c r="AM32" s="420"/>
      <c r="AN32" s="477"/>
      <c r="AO32" s="419"/>
      <c r="AP32" s="420"/>
      <c r="AQ32" s="420"/>
      <c r="AR32" s="477"/>
      <c r="AS32" s="495">
        <f>(J28+V28+Y28+AB28+AE28+AH28)+ROUND((J28+V28+Y28+AB28+AE28+AH28)*0.083,0)+ROUND((J28+V28+Y28+AB28+AE28+AH28)*0.027,0)+N32+R32</f>
        <v>4605</v>
      </c>
      <c r="AT32" s="496"/>
      <c r="AU32" s="496"/>
      <c r="AV32" s="497"/>
      <c r="AW32" s="421">
        <f>(J28+V28+Y28+AB28+AE28+AH28)*2+ROUND((J28+V28+Y28+AB28+AE28+AH28)*0.083,0)*2+ROUND((J28+V28+Y28+AB28+AE28+AH28)*0.027,0)*2+N32+R32</f>
        <v>5759</v>
      </c>
      <c r="AX32" s="422"/>
      <c r="AY32" s="422"/>
      <c r="AZ32" s="422"/>
      <c r="BA32" s="421">
        <f>(J28+V28+Y28+AB28+AE28+AH28)*3+ROUND((J28+V28+Y28+AB28+AE28+AH28)*0.083,0)*3+ROUND((J28+V28+Y28+AB28+AE28+AH28)*0.027,0)*3+N32+R32</f>
        <v>6913</v>
      </c>
      <c r="BB32" s="422"/>
      <c r="BC32" s="422"/>
      <c r="BD32" s="423"/>
    </row>
    <row r="33" spans="1:58" ht="20.8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</row>
    <row r="34" spans="1:58" ht="20.85" customHeight="1" x14ac:dyDescent="0.15">
      <c r="A34" s="378" t="s">
        <v>26</v>
      </c>
      <c r="B34" s="378"/>
      <c r="C34" s="378"/>
      <c r="D34" s="378"/>
      <c r="E34" s="378"/>
      <c r="F34" s="379" t="s">
        <v>34</v>
      </c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80"/>
      <c r="AK34" s="36" t="s">
        <v>56</v>
      </c>
      <c r="AL34" s="381" t="s">
        <v>124</v>
      </c>
      <c r="AM34" s="382"/>
      <c r="AN34" s="382"/>
      <c r="AO34" s="382"/>
      <c r="AP34" s="382"/>
      <c r="AQ34" s="382"/>
      <c r="AR34" s="382"/>
      <c r="AS34" s="382"/>
      <c r="AT34" s="382"/>
      <c r="AU34" s="382"/>
      <c r="AV34" s="382"/>
      <c r="AW34" s="382"/>
      <c r="AX34" s="382"/>
      <c r="AY34" s="382"/>
      <c r="AZ34" s="383"/>
      <c r="BA34" s="330">
        <v>30</v>
      </c>
      <c r="BB34" s="331"/>
      <c r="BC34" s="331"/>
      <c r="BD34" s="332"/>
      <c r="BE34" s="20"/>
      <c r="BF34" s="20"/>
    </row>
    <row r="35" spans="1:58" ht="20.85" customHeight="1" x14ac:dyDescent="0.15">
      <c r="A35" s="344" t="s">
        <v>27</v>
      </c>
      <c r="B35" s="345"/>
      <c r="C35" s="345"/>
      <c r="D35" s="345"/>
      <c r="E35" s="346"/>
      <c r="F35" s="350" t="s">
        <v>93</v>
      </c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1"/>
      <c r="AK35" s="36" t="s">
        <v>55</v>
      </c>
      <c r="AL35" s="327" t="s">
        <v>108</v>
      </c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9"/>
      <c r="BA35" s="330">
        <v>246</v>
      </c>
      <c r="BB35" s="331"/>
      <c r="BC35" s="331"/>
      <c r="BD35" s="332"/>
      <c r="BE35" s="20"/>
      <c r="BF35" s="20"/>
    </row>
    <row r="36" spans="1:58" ht="20.85" customHeight="1" x14ac:dyDescent="0.15">
      <c r="A36" s="347"/>
      <c r="B36" s="348"/>
      <c r="C36" s="348"/>
      <c r="D36" s="348"/>
      <c r="E36" s="349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3"/>
      <c r="AK36" s="354" t="s">
        <v>104</v>
      </c>
      <c r="AL36" s="356" t="s">
        <v>71</v>
      </c>
      <c r="AM36" s="358"/>
      <c r="AN36" s="358"/>
      <c r="AO36" s="358"/>
      <c r="AP36" s="358"/>
      <c r="AQ36" s="358"/>
      <c r="AR36" s="478"/>
      <c r="AS36" s="327" t="s">
        <v>94</v>
      </c>
      <c r="AT36" s="328"/>
      <c r="AU36" s="328"/>
      <c r="AV36" s="328"/>
      <c r="AW36" s="328"/>
      <c r="AX36" s="328"/>
      <c r="AY36" s="328"/>
      <c r="AZ36" s="329"/>
      <c r="BA36" s="330"/>
      <c r="BB36" s="331"/>
      <c r="BC36" s="331"/>
      <c r="BD36" s="332"/>
      <c r="BE36" s="20"/>
      <c r="BF36" s="20"/>
    </row>
    <row r="37" spans="1:58" ht="20.85" customHeight="1" x14ac:dyDescent="0.15">
      <c r="A37" s="347" t="s">
        <v>28</v>
      </c>
      <c r="B37" s="348"/>
      <c r="C37" s="348"/>
      <c r="D37" s="348"/>
      <c r="E37" s="349"/>
      <c r="F37" s="361" t="s">
        <v>90</v>
      </c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2"/>
      <c r="AK37" s="354"/>
      <c r="AL37" s="356"/>
      <c r="AM37" s="358"/>
      <c r="AN37" s="358"/>
      <c r="AO37" s="358"/>
      <c r="AP37" s="358"/>
      <c r="AQ37" s="358"/>
      <c r="AR37" s="478"/>
      <c r="AS37" s="327" t="s">
        <v>68</v>
      </c>
      <c r="AT37" s="328"/>
      <c r="AU37" s="328"/>
      <c r="AV37" s="328"/>
      <c r="AW37" s="328"/>
      <c r="AX37" s="328"/>
      <c r="AY37" s="328"/>
      <c r="AZ37" s="329"/>
      <c r="BA37" s="330"/>
      <c r="BB37" s="331"/>
      <c r="BC37" s="331"/>
      <c r="BD37" s="332"/>
      <c r="BE37" s="20"/>
      <c r="BF37" s="20"/>
    </row>
    <row r="38" spans="1:58" ht="20.85" customHeight="1" x14ac:dyDescent="0.15">
      <c r="A38" s="347"/>
      <c r="B38" s="348"/>
      <c r="C38" s="348"/>
      <c r="D38" s="348"/>
      <c r="E38" s="349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1"/>
      <c r="AJ38" s="362"/>
      <c r="AK38" s="354"/>
      <c r="AL38" s="356"/>
      <c r="AM38" s="358"/>
      <c r="AN38" s="358"/>
      <c r="AO38" s="358"/>
      <c r="AP38" s="358"/>
      <c r="AQ38" s="358"/>
      <c r="AR38" s="478"/>
      <c r="AS38" s="327" t="s">
        <v>69</v>
      </c>
      <c r="AT38" s="328"/>
      <c r="AU38" s="328"/>
      <c r="AV38" s="328"/>
      <c r="AW38" s="328"/>
      <c r="AX38" s="328"/>
      <c r="AY38" s="328"/>
      <c r="AZ38" s="329"/>
      <c r="BA38" s="330"/>
      <c r="BB38" s="331"/>
      <c r="BC38" s="331"/>
      <c r="BD38" s="332"/>
      <c r="BE38" s="20"/>
      <c r="BF38" s="20"/>
    </row>
    <row r="39" spans="1:58" ht="20.85" customHeight="1" x14ac:dyDescent="0.15">
      <c r="A39" s="334" t="s">
        <v>29</v>
      </c>
      <c r="B39" s="335"/>
      <c r="C39" s="335"/>
      <c r="D39" s="335"/>
      <c r="E39" s="336"/>
      <c r="F39" s="369" t="s">
        <v>119</v>
      </c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70"/>
      <c r="AK39" s="355"/>
      <c r="AL39" s="359"/>
      <c r="AM39" s="360"/>
      <c r="AN39" s="360"/>
      <c r="AO39" s="360"/>
      <c r="AP39" s="360"/>
      <c r="AQ39" s="360"/>
      <c r="AR39" s="479"/>
      <c r="AS39" s="327" t="s">
        <v>70</v>
      </c>
      <c r="AT39" s="328"/>
      <c r="AU39" s="328"/>
      <c r="AV39" s="328"/>
      <c r="AW39" s="328"/>
      <c r="AX39" s="328"/>
      <c r="AY39" s="328"/>
      <c r="AZ39" s="329"/>
      <c r="BA39" s="375"/>
      <c r="BB39" s="376"/>
      <c r="BC39" s="376"/>
      <c r="BD39" s="377"/>
      <c r="BE39" s="20"/>
      <c r="BF39" s="20"/>
    </row>
    <row r="40" spans="1:58" ht="20.85" customHeight="1" x14ac:dyDescent="0.15">
      <c r="A40" s="363"/>
      <c r="B40" s="364"/>
      <c r="C40" s="364"/>
      <c r="D40" s="364"/>
      <c r="E40" s="365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2"/>
      <c r="AK40" s="36" t="s">
        <v>105</v>
      </c>
      <c r="AL40" s="327" t="s">
        <v>109</v>
      </c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328"/>
      <c r="AY40" s="328"/>
      <c r="AZ40" s="329"/>
      <c r="BA40" s="330">
        <v>50</v>
      </c>
      <c r="BB40" s="331"/>
      <c r="BC40" s="331"/>
      <c r="BD40" s="332"/>
      <c r="BE40" s="20"/>
      <c r="BF40" s="20"/>
    </row>
    <row r="41" spans="1:58" ht="20.85" customHeight="1" x14ac:dyDescent="0.15">
      <c r="A41" s="366"/>
      <c r="B41" s="367"/>
      <c r="C41" s="367"/>
      <c r="D41" s="367"/>
      <c r="E41" s="368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  <c r="AJ41" s="374"/>
      <c r="AK41" s="36" t="s">
        <v>106</v>
      </c>
      <c r="AL41" s="327" t="s">
        <v>110</v>
      </c>
      <c r="AM41" s="328"/>
      <c r="AN41" s="328"/>
      <c r="AO41" s="328"/>
      <c r="AP41" s="328"/>
      <c r="AQ41" s="328"/>
      <c r="AR41" s="328"/>
      <c r="AS41" s="328"/>
      <c r="AT41" s="328"/>
      <c r="AU41" s="328"/>
      <c r="AV41" s="328"/>
      <c r="AW41" s="328"/>
      <c r="AX41" s="328"/>
      <c r="AY41" s="328"/>
      <c r="AZ41" s="329"/>
      <c r="BA41" s="330">
        <v>30</v>
      </c>
      <c r="BB41" s="331"/>
      <c r="BC41" s="331"/>
      <c r="BD41" s="332"/>
      <c r="BE41" s="20"/>
      <c r="BF41" s="20"/>
    </row>
    <row r="42" spans="1:58" ht="20.85" customHeight="1" x14ac:dyDescent="0.15">
      <c r="A42" s="334" t="s">
        <v>30</v>
      </c>
      <c r="B42" s="335"/>
      <c r="C42" s="335"/>
      <c r="D42" s="335"/>
      <c r="E42" s="336"/>
      <c r="F42" s="340" t="s">
        <v>120</v>
      </c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0"/>
      <c r="AG42" s="340"/>
      <c r="AH42" s="340"/>
      <c r="AI42" s="340"/>
      <c r="AJ42" s="341"/>
      <c r="AK42" s="36" t="s">
        <v>107</v>
      </c>
      <c r="AL42" s="327" t="s">
        <v>111</v>
      </c>
      <c r="AM42" s="328"/>
      <c r="AN42" s="328"/>
      <c r="AO42" s="328"/>
      <c r="AP42" s="328"/>
      <c r="AQ42" s="328"/>
      <c r="AR42" s="328"/>
      <c r="AS42" s="328"/>
      <c r="AT42" s="328"/>
      <c r="AU42" s="328"/>
      <c r="AV42" s="328"/>
      <c r="AW42" s="328"/>
      <c r="AX42" s="328"/>
      <c r="AY42" s="328"/>
      <c r="AZ42" s="329"/>
      <c r="BA42" s="330">
        <v>300</v>
      </c>
      <c r="BB42" s="331"/>
      <c r="BC42" s="331"/>
      <c r="BD42" s="332"/>
    </row>
    <row r="43" spans="1:58" ht="20.85" customHeight="1" x14ac:dyDescent="0.15">
      <c r="A43" s="337"/>
      <c r="B43" s="338"/>
      <c r="C43" s="338"/>
      <c r="D43" s="338"/>
      <c r="E43" s="339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3"/>
      <c r="AK43" s="36" t="s">
        <v>114</v>
      </c>
      <c r="AL43" s="327" t="s">
        <v>115</v>
      </c>
      <c r="AM43" s="328"/>
      <c r="AN43" s="328"/>
      <c r="AO43" s="328"/>
      <c r="AP43" s="328"/>
      <c r="AQ43" s="328"/>
      <c r="AR43" s="328"/>
      <c r="AS43" s="328"/>
      <c r="AT43" s="328"/>
      <c r="AU43" s="328"/>
      <c r="AV43" s="328"/>
      <c r="AW43" s="328"/>
      <c r="AX43" s="328"/>
      <c r="AY43" s="328"/>
      <c r="AZ43" s="329"/>
      <c r="BA43" s="330">
        <v>110</v>
      </c>
      <c r="BB43" s="331"/>
      <c r="BC43" s="331"/>
      <c r="BD43" s="332"/>
    </row>
    <row r="44" spans="1:58" ht="18.75" customHeight="1" x14ac:dyDescent="0.15">
      <c r="B44" s="28"/>
      <c r="AG44" s="20"/>
      <c r="AH44" s="20"/>
      <c r="AI44" s="20"/>
      <c r="AJ44" s="20"/>
    </row>
    <row r="46" spans="1:58" x14ac:dyDescent="0.15">
      <c r="AL46" s="333"/>
      <c r="AM46" s="333"/>
      <c r="AN46" s="333"/>
      <c r="AO46" s="333"/>
      <c r="AP46" s="333"/>
      <c r="AQ46" s="333"/>
      <c r="AR46" s="333"/>
      <c r="AS46" s="333"/>
      <c r="AT46" s="29"/>
    </row>
    <row r="48" spans="1:58" x14ac:dyDescent="0.15">
      <c r="AL48" s="333"/>
      <c r="AM48" s="333"/>
      <c r="AN48" s="333"/>
      <c r="AO48" s="333"/>
      <c r="AP48" s="333"/>
      <c r="AQ48" s="333"/>
      <c r="AR48" s="333"/>
      <c r="AS48" s="333"/>
      <c r="AT48" s="29"/>
    </row>
    <row r="49" spans="38:56" x14ac:dyDescent="0.15">
      <c r="AL49" s="29"/>
      <c r="AM49" s="29"/>
      <c r="AN49" s="29"/>
      <c r="AO49" s="29"/>
      <c r="AP49" s="29"/>
      <c r="AQ49" s="29"/>
      <c r="AR49" s="29"/>
      <c r="AS49" s="29"/>
      <c r="AT49" s="29"/>
      <c r="AU49" s="20"/>
      <c r="AV49" s="20"/>
      <c r="AW49" s="20"/>
      <c r="AX49" s="20"/>
      <c r="AY49" s="20"/>
      <c r="AZ49" s="20"/>
      <c r="BA49" s="20"/>
      <c r="BB49" s="20"/>
      <c r="BC49" s="20"/>
      <c r="BD49" s="20"/>
    </row>
    <row r="50" spans="38:56" x14ac:dyDescent="0.15">
      <c r="AL50" s="29"/>
      <c r="AM50" s="29"/>
      <c r="AN50" s="29"/>
      <c r="AO50" s="29"/>
      <c r="AP50" s="29"/>
      <c r="AQ50" s="29"/>
      <c r="AR50" s="29"/>
      <c r="AS50" s="29"/>
      <c r="AT50" s="29"/>
    </row>
  </sheetData>
  <mergeCells count="255">
    <mergeCell ref="A1:BD2"/>
    <mergeCell ref="A3:AS4"/>
    <mergeCell ref="AV4:BD4"/>
    <mergeCell ref="A5:D7"/>
    <mergeCell ref="E5:I7"/>
    <mergeCell ref="J5:M5"/>
    <mergeCell ref="N5:Q7"/>
    <mergeCell ref="R5:U7"/>
    <mergeCell ref="V5:X5"/>
    <mergeCell ref="Y5:AA5"/>
    <mergeCell ref="AW5:AZ7"/>
    <mergeCell ref="BA5:BD7"/>
    <mergeCell ref="J6:M7"/>
    <mergeCell ref="V6:AA6"/>
    <mergeCell ref="AB6:AD7"/>
    <mergeCell ref="AE6:AG7"/>
    <mergeCell ref="AH6:AJ7"/>
    <mergeCell ref="V7:X7"/>
    <mergeCell ref="Y7:AA7"/>
    <mergeCell ref="AB5:AD5"/>
    <mergeCell ref="AE5:AG5"/>
    <mergeCell ref="AH5:AJ5"/>
    <mergeCell ref="AK5:AN7"/>
    <mergeCell ref="AO5:AR7"/>
    <mergeCell ref="AS5:AV7"/>
    <mergeCell ref="A8:D12"/>
    <mergeCell ref="E8:I8"/>
    <mergeCell ref="J8:M12"/>
    <mergeCell ref="N8:Q8"/>
    <mergeCell ref="R8:U8"/>
    <mergeCell ref="V8:X12"/>
    <mergeCell ref="R10:U10"/>
    <mergeCell ref="AS8:AV8"/>
    <mergeCell ref="AW8:AZ8"/>
    <mergeCell ref="BA8:BD8"/>
    <mergeCell ref="E9:I9"/>
    <mergeCell ref="N9:Q9"/>
    <mergeCell ref="R9:U9"/>
    <mergeCell ref="AS9:AV9"/>
    <mergeCell ref="AW9:AZ9"/>
    <mergeCell ref="BA9:BD9"/>
    <mergeCell ref="Y8:AA12"/>
    <mergeCell ref="AB8:AD12"/>
    <mergeCell ref="AE8:AG12"/>
    <mergeCell ref="AH8:AJ12"/>
    <mergeCell ref="AK8:AN12"/>
    <mergeCell ref="AO8:AR12"/>
    <mergeCell ref="E12:I12"/>
    <mergeCell ref="N12:Q12"/>
    <mergeCell ref="R12:U12"/>
    <mergeCell ref="AS12:AV12"/>
    <mergeCell ref="AW12:AZ12"/>
    <mergeCell ref="BA12:BD12"/>
    <mergeCell ref="N10:Q10"/>
    <mergeCell ref="N11:Q11"/>
    <mergeCell ref="R11:U11"/>
    <mergeCell ref="BA10:BD10"/>
    <mergeCell ref="A13:D17"/>
    <mergeCell ref="E13:I13"/>
    <mergeCell ref="J13:M17"/>
    <mergeCell ref="N13:Q13"/>
    <mergeCell ref="R13:U13"/>
    <mergeCell ref="V13:X17"/>
    <mergeCell ref="E17:I17"/>
    <mergeCell ref="N17:Q17"/>
    <mergeCell ref="R17:U17"/>
    <mergeCell ref="AS17:AV17"/>
    <mergeCell ref="AW17:AZ17"/>
    <mergeCell ref="BA17:BD17"/>
    <mergeCell ref="AS13:AV13"/>
    <mergeCell ref="AW13:AZ13"/>
    <mergeCell ref="BA13:BD13"/>
    <mergeCell ref="E14:I14"/>
    <mergeCell ref="N14:Q14"/>
    <mergeCell ref="R14:U14"/>
    <mergeCell ref="AS14:AV14"/>
    <mergeCell ref="AW14:AZ14"/>
    <mergeCell ref="BA14:BD14"/>
    <mergeCell ref="Y13:AA17"/>
    <mergeCell ref="AB13:AD17"/>
    <mergeCell ref="AE13:AG17"/>
    <mergeCell ref="AH13:AJ17"/>
    <mergeCell ref="AK13:AN17"/>
    <mergeCell ref="AO13:AR17"/>
    <mergeCell ref="N15:Q15"/>
    <mergeCell ref="R15:U15"/>
    <mergeCell ref="N16:Q16"/>
    <mergeCell ref="R16:U16"/>
    <mergeCell ref="BA16:BD16"/>
    <mergeCell ref="BA15:BD15"/>
    <mergeCell ref="A18:D22"/>
    <mergeCell ref="E18:I18"/>
    <mergeCell ref="J18:M22"/>
    <mergeCell ref="N18:Q18"/>
    <mergeCell ref="R18:U18"/>
    <mergeCell ref="V18:X22"/>
    <mergeCell ref="E21:I21"/>
    <mergeCell ref="E22:I22"/>
    <mergeCell ref="N22:Q22"/>
    <mergeCell ref="R22:U22"/>
    <mergeCell ref="AS22:AV22"/>
    <mergeCell ref="AW22:AZ22"/>
    <mergeCell ref="BA22:BD22"/>
    <mergeCell ref="E20:I20"/>
    <mergeCell ref="AS18:AV18"/>
    <mergeCell ref="AW18:AZ18"/>
    <mergeCell ref="BA18:BD18"/>
    <mergeCell ref="E19:I19"/>
    <mergeCell ref="N19:Q19"/>
    <mergeCell ref="R19:U19"/>
    <mergeCell ref="AS19:AV19"/>
    <mergeCell ref="AW19:AZ19"/>
    <mergeCell ref="BA19:BD19"/>
    <mergeCell ref="Y18:AA22"/>
    <mergeCell ref="AB18:AD22"/>
    <mergeCell ref="AE18:AG22"/>
    <mergeCell ref="AH18:AJ22"/>
    <mergeCell ref="AK18:AN22"/>
    <mergeCell ref="AO18:AR22"/>
    <mergeCell ref="N20:Q20"/>
    <mergeCell ref="R20:U20"/>
    <mergeCell ref="N21:Q21"/>
    <mergeCell ref="R21:U21"/>
    <mergeCell ref="BA21:BD21"/>
    <mergeCell ref="A23:D27"/>
    <mergeCell ref="E23:I23"/>
    <mergeCell ref="J23:M27"/>
    <mergeCell ref="N23:Q23"/>
    <mergeCell ref="R23:U23"/>
    <mergeCell ref="V23:X27"/>
    <mergeCell ref="E26:I26"/>
    <mergeCell ref="E27:I27"/>
    <mergeCell ref="N27:Q27"/>
    <mergeCell ref="R27:U27"/>
    <mergeCell ref="E25:I25"/>
    <mergeCell ref="AS23:AV23"/>
    <mergeCell ref="AW23:AZ23"/>
    <mergeCell ref="BA23:BD23"/>
    <mergeCell ref="E24:I24"/>
    <mergeCell ref="N24:Q24"/>
    <mergeCell ref="R24:U24"/>
    <mergeCell ref="AS24:AV24"/>
    <mergeCell ref="AW24:AZ24"/>
    <mergeCell ref="BA24:BD24"/>
    <mergeCell ref="Y23:AA27"/>
    <mergeCell ref="AB23:AD27"/>
    <mergeCell ref="AE23:AG27"/>
    <mergeCell ref="AH23:AJ27"/>
    <mergeCell ref="AK23:AN27"/>
    <mergeCell ref="AO23:AR27"/>
    <mergeCell ref="N25:Q25"/>
    <mergeCell ref="R25:U25"/>
    <mergeCell ref="AB28:AD32"/>
    <mergeCell ref="AE28:AG32"/>
    <mergeCell ref="AH28:AJ32"/>
    <mergeCell ref="AK28:AN32"/>
    <mergeCell ref="AO28:AR32"/>
    <mergeCell ref="AW31:AZ31"/>
    <mergeCell ref="A28:D32"/>
    <mergeCell ref="E28:I28"/>
    <mergeCell ref="J28:M32"/>
    <mergeCell ref="N28:Q28"/>
    <mergeCell ref="R28:U28"/>
    <mergeCell ref="V28:X32"/>
    <mergeCell ref="E31:I31"/>
    <mergeCell ref="E32:I32"/>
    <mergeCell ref="N32:Q32"/>
    <mergeCell ref="R32:U32"/>
    <mergeCell ref="E30:I30"/>
    <mergeCell ref="E29:I29"/>
    <mergeCell ref="N29:Q29"/>
    <mergeCell ref="R29:U29"/>
    <mergeCell ref="Y28:AA32"/>
    <mergeCell ref="A34:E34"/>
    <mergeCell ref="F34:AJ34"/>
    <mergeCell ref="AL34:AZ34"/>
    <mergeCell ref="BA34:BD34"/>
    <mergeCell ref="A35:E36"/>
    <mergeCell ref="F35:AJ36"/>
    <mergeCell ref="AL35:AZ35"/>
    <mergeCell ref="BA35:BD35"/>
    <mergeCell ref="AK36:AK39"/>
    <mergeCell ref="AL36:AR39"/>
    <mergeCell ref="AL48:AS48"/>
    <mergeCell ref="E10:I10"/>
    <mergeCell ref="E11:I11"/>
    <mergeCell ref="E15:I15"/>
    <mergeCell ref="E16:I16"/>
    <mergeCell ref="AL41:AZ41"/>
    <mergeCell ref="BA41:BD41"/>
    <mergeCell ref="AL42:AZ42"/>
    <mergeCell ref="BA42:BD42"/>
    <mergeCell ref="A42:E43"/>
    <mergeCell ref="F42:AJ43"/>
    <mergeCell ref="A39:E41"/>
    <mergeCell ref="F39:AJ41"/>
    <mergeCell ref="AS39:AZ39"/>
    <mergeCell ref="BA39:BD39"/>
    <mergeCell ref="AL40:AZ40"/>
    <mergeCell ref="BA40:BD40"/>
    <mergeCell ref="AS36:AZ36"/>
    <mergeCell ref="BA36:BD36"/>
    <mergeCell ref="A37:E38"/>
    <mergeCell ref="F37:AJ38"/>
    <mergeCell ref="AS37:AZ37"/>
    <mergeCell ref="BA37:BD37"/>
    <mergeCell ref="AW25:AZ25"/>
    <mergeCell ref="AL43:AZ43"/>
    <mergeCell ref="BA43:BD43"/>
    <mergeCell ref="AL46:AS46"/>
    <mergeCell ref="BA38:BD38"/>
    <mergeCell ref="N26:Q26"/>
    <mergeCell ref="R26:U26"/>
    <mergeCell ref="N30:Q30"/>
    <mergeCell ref="R30:U30"/>
    <mergeCell ref="N31:Q31"/>
    <mergeCell ref="R31:U31"/>
    <mergeCell ref="AW30:AZ30"/>
    <mergeCell ref="AS32:AV32"/>
    <mergeCell ref="AW32:AZ32"/>
    <mergeCell ref="BA32:BD32"/>
    <mergeCell ref="AS27:AV27"/>
    <mergeCell ref="AW27:AZ27"/>
    <mergeCell ref="BA27:BD27"/>
    <mergeCell ref="AS28:AV28"/>
    <mergeCell ref="AW28:AZ28"/>
    <mergeCell ref="BA28:BD28"/>
    <mergeCell ref="AS29:AV29"/>
    <mergeCell ref="AW29:AZ29"/>
    <mergeCell ref="BA29:BD29"/>
    <mergeCell ref="AS38:AZ38"/>
    <mergeCell ref="AT3:AU3"/>
    <mergeCell ref="BA11:BD11"/>
    <mergeCell ref="BA20:BD20"/>
    <mergeCell ref="AS25:AV25"/>
    <mergeCell ref="AS26:AV26"/>
    <mergeCell ref="AS30:AV30"/>
    <mergeCell ref="AS31:AV31"/>
    <mergeCell ref="AW10:AZ10"/>
    <mergeCell ref="AW11:AZ11"/>
    <mergeCell ref="AW16:AZ16"/>
    <mergeCell ref="AW15:AZ15"/>
    <mergeCell ref="AW21:AZ21"/>
    <mergeCell ref="AW20:AZ20"/>
    <mergeCell ref="AS10:AV10"/>
    <mergeCell ref="AS11:AV11"/>
    <mergeCell ref="AS15:AV15"/>
    <mergeCell ref="AS16:AV16"/>
    <mergeCell ref="AS20:AV20"/>
    <mergeCell ref="AS21:AV21"/>
    <mergeCell ref="BA26:BD26"/>
    <mergeCell ref="BA25:BD25"/>
    <mergeCell ref="BA31:BD31"/>
    <mergeCell ref="BA30:BD30"/>
    <mergeCell ref="AW26:AZ26"/>
  </mergeCells>
  <phoneticPr fontId="2"/>
  <printOptions horizontalCentered="1"/>
  <pageMargins left="0.11811023622047245" right="0.11811023622047245" top="0.55118110236220474" bottom="0.15748031496062992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FA66-C302-41A2-8A6C-9AFD6E1E0E93}">
  <dimension ref="A1:AU45"/>
  <sheetViews>
    <sheetView zoomScaleNormal="100" workbookViewId="0">
      <selection activeCell="AK9" sqref="AK9:AM9"/>
    </sheetView>
  </sheetViews>
  <sheetFormatPr defaultColWidth="9" defaultRowHeight="16.5" x14ac:dyDescent="0.15"/>
  <cols>
    <col min="1" max="12" width="2.875" style="17" customWidth="1"/>
    <col min="13" max="45" width="4.125" style="17" customWidth="1"/>
    <col min="46" max="120" width="3.5" style="17" customWidth="1"/>
    <col min="121" max="16384" width="9" style="17"/>
  </cols>
  <sheetData>
    <row r="1" spans="1:46" ht="12" customHeight="1" x14ac:dyDescent="0.15">
      <c r="A1" s="445" t="s">
        <v>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16"/>
    </row>
    <row r="2" spans="1:46" ht="12" customHeight="1" x14ac:dyDescent="0.1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5"/>
      <c r="AP2" s="445"/>
      <c r="AQ2" s="445"/>
      <c r="AR2" s="445"/>
      <c r="AS2" s="445"/>
      <c r="AT2" s="16"/>
    </row>
    <row r="3" spans="1:46" ht="12" customHeight="1" x14ac:dyDescent="0.15">
      <c r="A3" s="446" t="s">
        <v>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18"/>
      <c r="AM3" s="18"/>
      <c r="AN3" s="18"/>
      <c r="AO3" s="18"/>
      <c r="AP3" s="18"/>
      <c r="AQ3" s="18"/>
      <c r="AR3" s="18"/>
      <c r="AS3" s="18"/>
    </row>
    <row r="4" spans="1:46" ht="16.5" customHeight="1" x14ac:dyDescent="0.15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18"/>
      <c r="AM4" s="448" t="s">
        <v>112</v>
      </c>
      <c r="AN4" s="448"/>
      <c r="AO4" s="448"/>
      <c r="AP4" s="448"/>
      <c r="AQ4" s="448"/>
      <c r="AR4" s="448"/>
      <c r="AS4" s="448"/>
    </row>
    <row r="5" spans="1:46" ht="21.75" customHeight="1" x14ac:dyDescent="0.15">
      <c r="A5" s="507" t="s">
        <v>0</v>
      </c>
      <c r="B5" s="507"/>
      <c r="C5" s="507"/>
      <c r="D5" s="507"/>
      <c r="E5" s="507" t="s">
        <v>25</v>
      </c>
      <c r="F5" s="507"/>
      <c r="G5" s="507"/>
      <c r="H5" s="507"/>
      <c r="I5" s="510" t="s">
        <v>19</v>
      </c>
      <c r="J5" s="511"/>
      <c r="K5" s="511"/>
      <c r="L5" s="512"/>
      <c r="M5" s="507" t="s">
        <v>88</v>
      </c>
      <c r="N5" s="507"/>
      <c r="O5" s="507"/>
      <c r="P5" s="507"/>
      <c r="Q5" s="507" t="s">
        <v>3</v>
      </c>
      <c r="R5" s="507"/>
      <c r="S5" s="507"/>
      <c r="T5" s="507"/>
      <c r="U5" s="507" t="s">
        <v>20</v>
      </c>
      <c r="V5" s="507"/>
      <c r="W5" s="507" t="s">
        <v>21</v>
      </c>
      <c r="X5" s="507"/>
      <c r="Y5" s="507" t="s">
        <v>22</v>
      </c>
      <c r="Z5" s="507"/>
      <c r="AA5" s="525" t="s">
        <v>36</v>
      </c>
      <c r="AB5" s="526"/>
      <c r="AC5" s="525" t="s">
        <v>37</v>
      </c>
      <c r="AD5" s="526"/>
      <c r="AE5" s="513" t="s">
        <v>81</v>
      </c>
      <c r="AF5" s="527"/>
      <c r="AG5" s="526"/>
      <c r="AH5" s="513" t="s">
        <v>116</v>
      </c>
      <c r="AI5" s="527"/>
      <c r="AJ5" s="526"/>
      <c r="AK5" s="513" t="s">
        <v>73</v>
      </c>
      <c r="AL5" s="514"/>
      <c r="AM5" s="515"/>
      <c r="AN5" s="513" t="s">
        <v>74</v>
      </c>
      <c r="AO5" s="514"/>
      <c r="AP5" s="514"/>
      <c r="AQ5" s="513" t="s">
        <v>75</v>
      </c>
      <c r="AR5" s="514"/>
      <c r="AS5" s="515"/>
    </row>
    <row r="6" spans="1:46" ht="21.75" customHeight="1" x14ac:dyDescent="0.35">
      <c r="A6" s="508"/>
      <c r="B6" s="508"/>
      <c r="C6" s="508"/>
      <c r="D6" s="508"/>
      <c r="E6" s="508"/>
      <c r="F6" s="508"/>
      <c r="G6" s="508"/>
      <c r="H6" s="508"/>
      <c r="I6" s="525" t="s">
        <v>7</v>
      </c>
      <c r="J6" s="527"/>
      <c r="K6" s="527"/>
      <c r="L6" s="526"/>
      <c r="M6" s="508"/>
      <c r="N6" s="508"/>
      <c r="O6" s="508"/>
      <c r="P6" s="508"/>
      <c r="Q6" s="508"/>
      <c r="R6" s="508"/>
      <c r="S6" s="508"/>
      <c r="T6" s="508"/>
      <c r="U6" s="522" t="s">
        <v>97</v>
      </c>
      <c r="V6" s="523"/>
      <c r="W6" s="523"/>
      <c r="X6" s="524"/>
      <c r="Y6" s="513" t="s">
        <v>50</v>
      </c>
      <c r="Z6" s="515"/>
      <c r="AA6" s="513" t="s">
        <v>95</v>
      </c>
      <c r="AB6" s="515"/>
      <c r="AC6" s="513" t="s">
        <v>96</v>
      </c>
      <c r="AD6" s="515"/>
      <c r="AE6" s="516"/>
      <c r="AF6" s="528"/>
      <c r="AG6" s="529"/>
      <c r="AH6" s="516"/>
      <c r="AI6" s="528"/>
      <c r="AJ6" s="529"/>
      <c r="AK6" s="516"/>
      <c r="AL6" s="517"/>
      <c r="AM6" s="518"/>
      <c r="AN6" s="516"/>
      <c r="AO6" s="517"/>
      <c r="AP6" s="517"/>
      <c r="AQ6" s="516"/>
      <c r="AR6" s="517"/>
      <c r="AS6" s="518"/>
    </row>
    <row r="7" spans="1:46" ht="25.5" customHeight="1" thickBot="1" x14ac:dyDescent="0.2">
      <c r="A7" s="509"/>
      <c r="B7" s="509"/>
      <c r="C7" s="509"/>
      <c r="D7" s="509"/>
      <c r="E7" s="509"/>
      <c r="F7" s="509"/>
      <c r="G7" s="509"/>
      <c r="H7" s="509"/>
      <c r="I7" s="530"/>
      <c r="J7" s="531"/>
      <c r="K7" s="531"/>
      <c r="L7" s="532"/>
      <c r="M7" s="509"/>
      <c r="N7" s="509"/>
      <c r="O7" s="509"/>
      <c r="P7" s="509"/>
      <c r="Q7" s="509"/>
      <c r="R7" s="509"/>
      <c r="S7" s="509"/>
      <c r="T7" s="509"/>
      <c r="U7" s="519" t="s">
        <v>98</v>
      </c>
      <c r="V7" s="520"/>
      <c r="W7" s="520" t="s">
        <v>99</v>
      </c>
      <c r="X7" s="521"/>
      <c r="Y7" s="519"/>
      <c r="Z7" s="521"/>
      <c r="AA7" s="519"/>
      <c r="AB7" s="521"/>
      <c r="AC7" s="519"/>
      <c r="AD7" s="521"/>
      <c r="AE7" s="530"/>
      <c r="AF7" s="531"/>
      <c r="AG7" s="532"/>
      <c r="AH7" s="530"/>
      <c r="AI7" s="531"/>
      <c r="AJ7" s="532"/>
      <c r="AK7" s="519"/>
      <c r="AL7" s="520"/>
      <c r="AM7" s="521"/>
      <c r="AN7" s="516"/>
      <c r="AO7" s="517"/>
      <c r="AP7" s="517"/>
      <c r="AQ7" s="516"/>
      <c r="AR7" s="517"/>
      <c r="AS7" s="518"/>
    </row>
    <row r="8" spans="1:46" ht="18.75" customHeight="1" thickTop="1" x14ac:dyDescent="0.15">
      <c r="A8" s="533" t="s">
        <v>62</v>
      </c>
      <c r="B8" s="534"/>
      <c r="C8" s="534"/>
      <c r="D8" s="535"/>
      <c r="E8" s="542" t="s">
        <v>14</v>
      </c>
      <c r="F8" s="542"/>
      <c r="G8" s="542"/>
      <c r="H8" s="542"/>
      <c r="I8" s="533">
        <v>661</v>
      </c>
      <c r="J8" s="534"/>
      <c r="K8" s="534"/>
      <c r="L8" s="535"/>
      <c r="M8" s="543">
        <v>300</v>
      </c>
      <c r="N8" s="543"/>
      <c r="O8" s="543"/>
      <c r="P8" s="543"/>
      <c r="Q8" s="544">
        <v>820</v>
      </c>
      <c r="R8" s="544"/>
      <c r="S8" s="544"/>
      <c r="T8" s="544"/>
      <c r="U8" s="533">
        <v>12</v>
      </c>
      <c r="V8" s="535"/>
      <c r="W8" s="533">
        <v>23</v>
      </c>
      <c r="X8" s="535"/>
      <c r="Y8" s="533">
        <v>46</v>
      </c>
      <c r="Z8" s="535"/>
      <c r="AA8" s="533">
        <v>11</v>
      </c>
      <c r="AB8" s="535"/>
      <c r="AC8" s="533">
        <v>18</v>
      </c>
      <c r="AD8" s="535"/>
      <c r="AE8" s="569" t="s">
        <v>102</v>
      </c>
      <c r="AF8" s="570"/>
      <c r="AG8" s="571"/>
      <c r="AH8" s="569" t="s">
        <v>113</v>
      </c>
      <c r="AI8" s="570"/>
      <c r="AJ8" s="571"/>
      <c r="AK8" s="577">
        <f>ROUND((I8+U8+W8+Y8+AA8+AC8)*8.3%,0)+ROUND((I8+U8+W8+Y8+AA8+AC8)*2.7%,0)+(I8+U8+W8+Y8+AA8+AC8)+(M8+Q8)</f>
        <v>1976</v>
      </c>
      <c r="AL8" s="578"/>
      <c r="AM8" s="579"/>
      <c r="AN8" s="563">
        <f>ROUND((I8+U8+W8+Y8+AA8+AC8)*2*8.3%,0)+ROUND((I8+U8+W8+Y8+AA8+AC8)*2*2.7%,0)+(I8+U8+W8+Y8+AA8+AC8)*2+(Q8+M8)</f>
        <v>2832</v>
      </c>
      <c r="AO8" s="564"/>
      <c r="AP8" s="564"/>
      <c r="AQ8" s="563">
        <f>ROUND((I8+U8+W8+Y8+AA8+AC8)*3*8.3%,0)+ROUND((I8+U8+W8+Y8+AA8+AC8)*3*2.7%,0)+(I8+U8+W8+Y8+AA8+AC8)*3+(M8+Q8)</f>
        <v>3687</v>
      </c>
      <c r="AR8" s="564"/>
      <c r="AS8" s="565"/>
    </row>
    <row r="9" spans="1:46" ht="18.75" customHeight="1" x14ac:dyDescent="0.15">
      <c r="A9" s="536"/>
      <c r="B9" s="537"/>
      <c r="C9" s="537"/>
      <c r="D9" s="538"/>
      <c r="E9" s="545" t="s">
        <v>15</v>
      </c>
      <c r="F9" s="546"/>
      <c r="G9" s="546"/>
      <c r="H9" s="547"/>
      <c r="I9" s="536"/>
      <c r="J9" s="537"/>
      <c r="K9" s="537"/>
      <c r="L9" s="538"/>
      <c r="M9" s="545">
        <v>390</v>
      </c>
      <c r="N9" s="546"/>
      <c r="O9" s="546"/>
      <c r="P9" s="547"/>
      <c r="Q9" s="548">
        <v>820</v>
      </c>
      <c r="R9" s="549"/>
      <c r="S9" s="549"/>
      <c r="T9" s="550"/>
      <c r="U9" s="536"/>
      <c r="V9" s="538"/>
      <c r="W9" s="536"/>
      <c r="X9" s="538"/>
      <c r="Y9" s="536"/>
      <c r="Z9" s="538"/>
      <c r="AA9" s="536"/>
      <c r="AB9" s="538"/>
      <c r="AC9" s="536"/>
      <c r="AD9" s="538"/>
      <c r="AE9" s="293"/>
      <c r="AF9" s="572"/>
      <c r="AG9" s="573"/>
      <c r="AH9" s="293"/>
      <c r="AI9" s="572"/>
      <c r="AJ9" s="573"/>
      <c r="AK9" s="566">
        <f>ROUND((I8+U8+W8+Y8+AA8+AC8)*8.3%,0)+ROUND((I8+U8+W8+Y8+AA8+AC8)*2.7%,0)+(I8+U8+W8+Y8+AA8+AC8)+(M9+Q9)</f>
        <v>2066</v>
      </c>
      <c r="AL9" s="567"/>
      <c r="AM9" s="568"/>
      <c r="AN9" s="548">
        <f>ROUND((I8+U8+W8+Y8+AA8+AC8)*2*8.3%,0)+ROUND((I8+U8+W8+Y8+AA8+AC8)*2*2.7%,0)+(I8+U8+W8+Y8+AA8+AC8)*2+(Q9+M9)</f>
        <v>2922</v>
      </c>
      <c r="AO9" s="549"/>
      <c r="AP9" s="549"/>
      <c r="AQ9" s="548">
        <f>ROUND((I8+U8+W8+Y8+AA8+AC8)*3*8.3%,0)+ROUND((I8+U8+W8+Y8+AA8+AC8)*3*2.7%,0)+(I8+U8+W8+Y8+AA8+AC8)*3+(M9+Q9)</f>
        <v>3777</v>
      </c>
      <c r="AR9" s="549"/>
      <c r="AS9" s="550"/>
    </row>
    <row r="10" spans="1:46" ht="18.75" customHeight="1" x14ac:dyDescent="0.15">
      <c r="A10" s="536"/>
      <c r="B10" s="537"/>
      <c r="C10" s="537"/>
      <c r="D10" s="538"/>
      <c r="E10" s="545" t="s">
        <v>16</v>
      </c>
      <c r="F10" s="546"/>
      <c r="G10" s="546"/>
      <c r="H10" s="547"/>
      <c r="I10" s="536"/>
      <c r="J10" s="537"/>
      <c r="K10" s="537"/>
      <c r="L10" s="538"/>
      <c r="M10" s="545">
        <v>650</v>
      </c>
      <c r="N10" s="546"/>
      <c r="O10" s="546"/>
      <c r="P10" s="547"/>
      <c r="Q10" s="548">
        <v>1310</v>
      </c>
      <c r="R10" s="549"/>
      <c r="S10" s="549"/>
      <c r="T10" s="550"/>
      <c r="U10" s="536"/>
      <c r="V10" s="538"/>
      <c r="W10" s="536"/>
      <c r="X10" s="538"/>
      <c r="Y10" s="536"/>
      <c r="Z10" s="538"/>
      <c r="AA10" s="536"/>
      <c r="AB10" s="538"/>
      <c r="AC10" s="536"/>
      <c r="AD10" s="538"/>
      <c r="AE10" s="293"/>
      <c r="AF10" s="572"/>
      <c r="AG10" s="573"/>
      <c r="AH10" s="293"/>
      <c r="AI10" s="572"/>
      <c r="AJ10" s="573"/>
      <c r="AK10" s="566">
        <f>ROUND((I8+U8+W8+Y8+AA8+AC8)*8.3%,0)+ROUND((I8+U8+W8+Y8+AA8+AC8)*2.7%,0)+(I8+U8+W8+Y8+AA8+AC8)+(M10+Q10)</f>
        <v>2816</v>
      </c>
      <c r="AL10" s="567"/>
      <c r="AM10" s="568"/>
      <c r="AN10" s="548">
        <f>ROUND((I8+U8+W8+Y8+AA8+AC8)*2*8.3%,0)+ROUND((I8+U8+W8+Y8+AA8+AC8)*2*2.7%,0)+(I8+U8+W8+Y8+AA8+AC8)*2+(Q10+M10)</f>
        <v>3672</v>
      </c>
      <c r="AO10" s="549"/>
      <c r="AP10" s="549"/>
      <c r="AQ10" s="548">
        <f>ROUND((I8+U8+W8+Y8+AA8+AC8)*3*8.3%,0)+ROUND((I8+U8+W8+Y8+AA8+AC8)*3*2.7%,0)+(I8+U8+W8+Y8+AA8+AC8)*3+(M10+Q10)</f>
        <v>4527</v>
      </c>
      <c r="AR10" s="549"/>
      <c r="AS10" s="550"/>
    </row>
    <row r="11" spans="1:46" ht="18.75" customHeight="1" thickBot="1" x14ac:dyDescent="0.2">
      <c r="A11" s="539"/>
      <c r="B11" s="540"/>
      <c r="C11" s="540"/>
      <c r="D11" s="541"/>
      <c r="E11" s="551" t="s">
        <v>17</v>
      </c>
      <c r="F11" s="552"/>
      <c r="G11" s="552"/>
      <c r="H11" s="553"/>
      <c r="I11" s="539"/>
      <c r="J11" s="540"/>
      <c r="K11" s="540"/>
      <c r="L11" s="541"/>
      <c r="M11" s="554" t="s">
        <v>87</v>
      </c>
      <c r="N11" s="555"/>
      <c r="O11" s="555"/>
      <c r="P11" s="556"/>
      <c r="Q11" s="557">
        <v>2006</v>
      </c>
      <c r="R11" s="558"/>
      <c r="S11" s="558"/>
      <c r="T11" s="559"/>
      <c r="U11" s="539"/>
      <c r="V11" s="541"/>
      <c r="W11" s="539"/>
      <c r="X11" s="541"/>
      <c r="Y11" s="539"/>
      <c r="Z11" s="541"/>
      <c r="AA11" s="539"/>
      <c r="AB11" s="541"/>
      <c r="AC11" s="539"/>
      <c r="AD11" s="541"/>
      <c r="AE11" s="574"/>
      <c r="AF11" s="575"/>
      <c r="AG11" s="576"/>
      <c r="AH11" s="574"/>
      <c r="AI11" s="575"/>
      <c r="AJ11" s="576"/>
      <c r="AK11" s="560">
        <f>ROUND((I8+U8+W8+Y8+AA8+AC8)*8.3%,0)+ROUND((I8+U8+W8+Y8+AA8+AC8)*2.7%,0)+(I8+U8+W8+Y8+AA8+AC8)+(1392+Q11)</f>
        <v>4254</v>
      </c>
      <c r="AL11" s="561"/>
      <c r="AM11" s="562"/>
      <c r="AN11" s="554">
        <f>ROUND((I8+U8+W8+Y8+AA8+AC8)*2*8.3%,0)+ROUND((I8+U8+W8+Y8+AA8+AC8)*2*2.7%,0)+(I8+U8+W8+Y8+AA8+AC8)*2+(1392+Q11)</f>
        <v>5110</v>
      </c>
      <c r="AO11" s="555"/>
      <c r="AP11" s="555"/>
      <c r="AQ11" s="554">
        <f>ROUND((I8+U8+W8+Y8+AA8+AC8)*3*8.3%,0)+ROUND((I8+U8+W8+Y8+AA8+AC8)*3*2.7%,0)+(I8+U8+W8+Y8+AA8+AC8)*3+(1392+Q11)</f>
        <v>5965</v>
      </c>
      <c r="AR11" s="555"/>
      <c r="AS11" s="556"/>
    </row>
    <row r="12" spans="1:46" ht="18.75" customHeight="1" thickTop="1" x14ac:dyDescent="0.15">
      <c r="A12" s="533" t="s">
        <v>61</v>
      </c>
      <c r="B12" s="534"/>
      <c r="C12" s="534"/>
      <c r="D12" s="535"/>
      <c r="E12" s="543" t="s">
        <v>14</v>
      </c>
      <c r="F12" s="543"/>
      <c r="G12" s="543"/>
      <c r="H12" s="543"/>
      <c r="I12" s="533">
        <v>730</v>
      </c>
      <c r="J12" s="534"/>
      <c r="K12" s="534"/>
      <c r="L12" s="535"/>
      <c r="M12" s="543">
        <v>300</v>
      </c>
      <c r="N12" s="543"/>
      <c r="O12" s="543"/>
      <c r="P12" s="543"/>
      <c r="Q12" s="580">
        <v>820</v>
      </c>
      <c r="R12" s="580"/>
      <c r="S12" s="580"/>
      <c r="T12" s="580"/>
      <c r="U12" s="533">
        <v>12</v>
      </c>
      <c r="V12" s="535"/>
      <c r="W12" s="533">
        <v>23</v>
      </c>
      <c r="X12" s="535"/>
      <c r="Y12" s="533">
        <v>46</v>
      </c>
      <c r="Z12" s="535"/>
      <c r="AA12" s="533">
        <v>11</v>
      </c>
      <c r="AB12" s="535"/>
      <c r="AC12" s="533">
        <v>18</v>
      </c>
      <c r="AD12" s="535"/>
      <c r="AE12" s="569" t="s">
        <v>102</v>
      </c>
      <c r="AF12" s="570"/>
      <c r="AG12" s="571"/>
      <c r="AH12" s="569" t="s">
        <v>113</v>
      </c>
      <c r="AI12" s="570"/>
      <c r="AJ12" s="571"/>
      <c r="AK12" s="577">
        <f>ROUND((I12+U12+W12+Y12+AA12+AC12)*8.3%,0)+ROUND((I12+U12+W12+Y12+AA12+AC12)*2.7%,0)+(I12+U12+W12+Y12+AA12+AC12)+(M12+Q12)</f>
        <v>2053</v>
      </c>
      <c r="AL12" s="578"/>
      <c r="AM12" s="579"/>
      <c r="AN12" s="563">
        <f>ROUND((I12+U12+W12+Y12+AA12+AC12)*2*8.3%,0)+ROUND((I12+U12+W12+Y12+AA12+AC12)*2*2.7%,0)+(I12+U12+W12+Y12+AA12+AC12)*2+(Q12+M12)</f>
        <v>2984</v>
      </c>
      <c r="AO12" s="564"/>
      <c r="AP12" s="564"/>
      <c r="AQ12" s="563">
        <f>ROUND((I12+U12+W12+Y12+AA12+AC12)*3*8.3%,0)+ROUND((I12+U12+W12+Y12+AA12+AC12)*3*2.7%,0)+(I12+U12+W12+Y12+AA12+AC12)*3+(M12+Q12)</f>
        <v>3917</v>
      </c>
      <c r="AR12" s="564"/>
      <c r="AS12" s="565"/>
    </row>
    <row r="13" spans="1:46" ht="18.75" customHeight="1" x14ac:dyDescent="0.15">
      <c r="A13" s="536"/>
      <c r="B13" s="537"/>
      <c r="C13" s="537"/>
      <c r="D13" s="538"/>
      <c r="E13" s="545" t="s">
        <v>15</v>
      </c>
      <c r="F13" s="546"/>
      <c r="G13" s="546"/>
      <c r="H13" s="547"/>
      <c r="I13" s="536"/>
      <c r="J13" s="537"/>
      <c r="K13" s="537"/>
      <c r="L13" s="538"/>
      <c r="M13" s="545">
        <v>390</v>
      </c>
      <c r="N13" s="546"/>
      <c r="O13" s="546"/>
      <c r="P13" s="547"/>
      <c r="Q13" s="548">
        <v>820</v>
      </c>
      <c r="R13" s="549"/>
      <c r="S13" s="549"/>
      <c r="T13" s="550"/>
      <c r="U13" s="536"/>
      <c r="V13" s="538"/>
      <c r="W13" s="536"/>
      <c r="X13" s="538"/>
      <c r="Y13" s="536"/>
      <c r="Z13" s="538"/>
      <c r="AA13" s="536"/>
      <c r="AB13" s="538"/>
      <c r="AC13" s="536"/>
      <c r="AD13" s="538"/>
      <c r="AE13" s="293"/>
      <c r="AF13" s="572"/>
      <c r="AG13" s="573"/>
      <c r="AH13" s="293"/>
      <c r="AI13" s="572"/>
      <c r="AJ13" s="573"/>
      <c r="AK13" s="566">
        <f>ROUND((I12+U12+W12+Y12+AA12+AC12)*8.3%,0)+ROUND((I12+U12+W12+Y12+AA12+AC12)*2.7%,0)+(I12+U12+W12+Y12+AA12+AC12)+(M13+Q13)</f>
        <v>2143</v>
      </c>
      <c r="AL13" s="567"/>
      <c r="AM13" s="568"/>
      <c r="AN13" s="548">
        <f>ROUND((I12+U12+W12+Y12+AA12+AC12)*2*8.3%,0)+ROUND((I12+U12+W12+Y12+AA12+AC12)*2*2.7%,0)+(I12+U12+W12+Y12+AA12+AC12)*2+(Q13+M13)</f>
        <v>3074</v>
      </c>
      <c r="AO13" s="549"/>
      <c r="AP13" s="549"/>
      <c r="AQ13" s="548">
        <f>ROUND((I12+U12+W12+Y12+AA12+AC12)*3*8.3%,0)+ROUND((I12+U12+W12+Y12+AA12+AC12)*3*2.7%,0)+(I12+U12+W12+Y12+AA12+AC12)*3+(M13+Q13)</f>
        <v>4007</v>
      </c>
      <c r="AR13" s="549"/>
      <c r="AS13" s="550"/>
    </row>
    <row r="14" spans="1:46" ht="18.75" customHeight="1" x14ac:dyDescent="0.15">
      <c r="A14" s="536"/>
      <c r="B14" s="537"/>
      <c r="C14" s="537"/>
      <c r="D14" s="538"/>
      <c r="E14" s="545" t="s">
        <v>16</v>
      </c>
      <c r="F14" s="546"/>
      <c r="G14" s="546"/>
      <c r="H14" s="547"/>
      <c r="I14" s="536"/>
      <c r="J14" s="537"/>
      <c r="K14" s="537"/>
      <c r="L14" s="538"/>
      <c r="M14" s="545">
        <v>650</v>
      </c>
      <c r="N14" s="546"/>
      <c r="O14" s="546"/>
      <c r="P14" s="547"/>
      <c r="Q14" s="548">
        <v>1310</v>
      </c>
      <c r="R14" s="549"/>
      <c r="S14" s="549"/>
      <c r="T14" s="550"/>
      <c r="U14" s="536"/>
      <c r="V14" s="538"/>
      <c r="W14" s="536"/>
      <c r="X14" s="538"/>
      <c r="Y14" s="536"/>
      <c r="Z14" s="538"/>
      <c r="AA14" s="536"/>
      <c r="AB14" s="538"/>
      <c r="AC14" s="536"/>
      <c r="AD14" s="538"/>
      <c r="AE14" s="293"/>
      <c r="AF14" s="572"/>
      <c r="AG14" s="573"/>
      <c r="AH14" s="293"/>
      <c r="AI14" s="572"/>
      <c r="AJ14" s="573"/>
      <c r="AK14" s="566">
        <f>ROUND((I12+U12+W12+Y12+AA12+AC12)*8.3%,0)+ROUND((I12+U12+W12+Y12+AA12+AC12)*2.7%,0)+(I12+U12+W12+Y12+AA12+AC12)+(M14+Q14)</f>
        <v>2893</v>
      </c>
      <c r="AL14" s="567"/>
      <c r="AM14" s="568"/>
      <c r="AN14" s="548">
        <f>ROUND((I12+U12+W12+Y12+AA12+AC12)*2*8.3%,0)+ROUND((I12+U12+W12+Y12+AA12+AC12)*2*2.7%,0)+(I12+U12+W12+Y12+AA12+AC12)*2+(Q14+M14)</f>
        <v>3824</v>
      </c>
      <c r="AO14" s="549"/>
      <c r="AP14" s="549"/>
      <c r="AQ14" s="548">
        <f>ROUND((I12+U12+W12+Y12+AA12+AC12)*3*8.3%,0)+ROUND((I12+U12+W12+Y12+AA12+AC12)*3*2.7%,0)+(I12+U12+W12+Y12+AA12+AC12)*3+(M14+Q14)</f>
        <v>4757</v>
      </c>
      <c r="AR14" s="549"/>
      <c r="AS14" s="550"/>
    </row>
    <row r="15" spans="1:46" ht="18.75" customHeight="1" thickBot="1" x14ac:dyDescent="0.2">
      <c r="A15" s="539"/>
      <c r="B15" s="540"/>
      <c r="C15" s="540"/>
      <c r="D15" s="541"/>
      <c r="E15" s="551" t="s">
        <v>17</v>
      </c>
      <c r="F15" s="552"/>
      <c r="G15" s="552"/>
      <c r="H15" s="553"/>
      <c r="I15" s="539"/>
      <c r="J15" s="540"/>
      <c r="K15" s="540"/>
      <c r="L15" s="541"/>
      <c r="M15" s="554" t="s">
        <v>87</v>
      </c>
      <c r="N15" s="555"/>
      <c r="O15" s="555"/>
      <c r="P15" s="556"/>
      <c r="Q15" s="554">
        <v>2006</v>
      </c>
      <c r="R15" s="555"/>
      <c r="S15" s="555"/>
      <c r="T15" s="556"/>
      <c r="U15" s="539"/>
      <c r="V15" s="541"/>
      <c r="W15" s="539"/>
      <c r="X15" s="541"/>
      <c r="Y15" s="539"/>
      <c r="Z15" s="541"/>
      <c r="AA15" s="539"/>
      <c r="AB15" s="541"/>
      <c r="AC15" s="539"/>
      <c r="AD15" s="541"/>
      <c r="AE15" s="574"/>
      <c r="AF15" s="575"/>
      <c r="AG15" s="576"/>
      <c r="AH15" s="574"/>
      <c r="AI15" s="575"/>
      <c r="AJ15" s="576"/>
      <c r="AK15" s="560">
        <f>ROUND((I12+U12+W12+Y12+AA12+AC12)*8.3%,0)+ROUND((I12+U12+W12+Y12+AA12+AC12)*2.7%,0)+(I12+U12+W12+Y12+AA12+AC12)+(1392+Q15)</f>
        <v>4331</v>
      </c>
      <c r="AL15" s="561"/>
      <c r="AM15" s="562"/>
      <c r="AN15" s="554">
        <f>ROUND((I12+U12+W12+Y12+AA12+AC12)*2*8.3%,0)+ROUND((I12+U12+W12+Y12+AA12+AC12)*2*2.7%,0)+(I12+U12+W12+Y12+AA12+AC12)*2+(1392+Q15)</f>
        <v>5262</v>
      </c>
      <c r="AO15" s="555"/>
      <c r="AP15" s="555"/>
      <c r="AQ15" s="554">
        <f>ROUND((I12+U12+W12+Y12+AA12+AC12)*3*8.3%,0)+ROUND((I12+U12+W12+Y12+AA12+AC12)*3*2.7%,0)+(I12+U12+W12+Y12+AA12+AC12)*3+(1392+Q15)</f>
        <v>6195</v>
      </c>
      <c r="AR15" s="555"/>
      <c r="AS15" s="556"/>
    </row>
    <row r="16" spans="1:46" ht="18.75" customHeight="1" thickTop="1" x14ac:dyDescent="0.15">
      <c r="A16" s="533" t="s">
        <v>60</v>
      </c>
      <c r="B16" s="534"/>
      <c r="C16" s="534"/>
      <c r="D16" s="535"/>
      <c r="E16" s="543" t="s">
        <v>14</v>
      </c>
      <c r="F16" s="543"/>
      <c r="G16" s="543"/>
      <c r="H16" s="543"/>
      <c r="I16" s="533">
        <v>803</v>
      </c>
      <c r="J16" s="534"/>
      <c r="K16" s="534"/>
      <c r="L16" s="535"/>
      <c r="M16" s="543">
        <v>300</v>
      </c>
      <c r="N16" s="543"/>
      <c r="O16" s="543"/>
      <c r="P16" s="543"/>
      <c r="Q16" s="580">
        <v>820</v>
      </c>
      <c r="R16" s="580"/>
      <c r="S16" s="580"/>
      <c r="T16" s="580"/>
      <c r="U16" s="533">
        <v>12</v>
      </c>
      <c r="V16" s="535"/>
      <c r="W16" s="533">
        <v>23</v>
      </c>
      <c r="X16" s="535"/>
      <c r="Y16" s="533">
        <v>46</v>
      </c>
      <c r="Z16" s="535"/>
      <c r="AA16" s="533">
        <v>11</v>
      </c>
      <c r="AB16" s="535"/>
      <c r="AC16" s="533">
        <v>18</v>
      </c>
      <c r="AD16" s="535"/>
      <c r="AE16" s="569" t="s">
        <v>102</v>
      </c>
      <c r="AF16" s="570"/>
      <c r="AG16" s="571"/>
      <c r="AH16" s="569" t="s">
        <v>113</v>
      </c>
      <c r="AI16" s="570"/>
      <c r="AJ16" s="571"/>
      <c r="AK16" s="577">
        <f>ROUND((I16+U16+W16+Y16+AA16+AC16)*8.3%,0)+ROUND((I16+U16+W16+Y16+AA16+AC16)*2.7%,0)+(I16+U16+W16+Y16+AA16+AC16)+(M16+Q16)</f>
        <v>2134</v>
      </c>
      <c r="AL16" s="578"/>
      <c r="AM16" s="579"/>
      <c r="AN16" s="563">
        <f>ROUND((I16+U16+W16+Y16+AA16+AC16)*2*8.3%,0)+ROUND((I16+U16+W16+Y16+AA16+AC16)*2*2.7%,0)+(I16+U16+W16+Y16+AA16+AC16)*2+(Q16+M16)</f>
        <v>3147</v>
      </c>
      <c r="AO16" s="564"/>
      <c r="AP16" s="564"/>
      <c r="AQ16" s="563">
        <f>ROUND((I16+U16+W16+Y16+AA16+AC16)*3*8.3%,0)+ROUND((I16+U16+W16+Y16+AA16+AC16)*3*2.7%,0)+(I16+U16+W16+Y16+AA16+AC16)*3+(M16+Q16)</f>
        <v>4160</v>
      </c>
      <c r="AR16" s="564"/>
      <c r="AS16" s="565"/>
    </row>
    <row r="17" spans="1:47" ht="18.75" customHeight="1" x14ac:dyDescent="0.15">
      <c r="A17" s="536"/>
      <c r="B17" s="537"/>
      <c r="C17" s="537"/>
      <c r="D17" s="538"/>
      <c r="E17" s="545" t="s">
        <v>15</v>
      </c>
      <c r="F17" s="546"/>
      <c r="G17" s="546"/>
      <c r="H17" s="547"/>
      <c r="I17" s="536"/>
      <c r="J17" s="537"/>
      <c r="K17" s="537"/>
      <c r="L17" s="538"/>
      <c r="M17" s="545">
        <v>390</v>
      </c>
      <c r="N17" s="546"/>
      <c r="O17" s="546"/>
      <c r="P17" s="547"/>
      <c r="Q17" s="548">
        <v>820</v>
      </c>
      <c r="R17" s="549"/>
      <c r="S17" s="549"/>
      <c r="T17" s="550"/>
      <c r="U17" s="536"/>
      <c r="V17" s="538"/>
      <c r="W17" s="536"/>
      <c r="X17" s="538"/>
      <c r="Y17" s="536"/>
      <c r="Z17" s="538"/>
      <c r="AA17" s="536"/>
      <c r="AB17" s="538"/>
      <c r="AC17" s="536"/>
      <c r="AD17" s="538"/>
      <c r="AE17" s="293"/>
      <c r="AF17" s="572"/>
      <c r="AG17" s="573"/>
      <c r="AH17" s="293"/>
      <c r="AI17" s="572"/>
      <c r="AJ17" s="573"/>
      <c r="AK17" s="566">
        <f>ROUND((I16+U16+W16+Y16+AA16+AC16)*8.3%,0)+ROUND((I16+U16+W16+Y16+AA16+AC16)*2.7%,0)+(I16+U16+W16+Y16+AA16+AC16)+(M17+Q17)</f>
        <v>2224</v>
      </c>
      <c r="AL17" s="567"/>
      <c r="AM17" s="568"/>
      <c r="AN17" s="548">
        <f>ROUND((I16+U16+W16+Y16+AA16+AC16)*2*8.3%,0)+ROUND((I16+U16+W16+Y16+AA16+AC16)*2*2.7%,0)+(I16+U16+W16+Y16+AA16+AC16)*2+(Q17+M17)</f>
        <v>3237</v>
      </c>
      <c r="AO17" s="549"/>
      <c r="AP17" s="549"/>
      <c r="AQ17" s="548">
        <f>ROUND((I16+U16+W16+Y16+AA16+AC16)*3*8.3%,0)+ROUND((I16+U16+W16+Y16+AA16+AC16)*3*2.7%,0)+(I16+U16+W16+Y16+AA16+AC16)*3+(M17+Q17)</f>
        <v>4250</v>
      </c>
      <c r="AR17" s="549"/>
      <c r="AS17" s="550"/>
    </row>
    <row r="18" spans="1:47" ht="18.75" customHeight="1" x14ac:dyDescent="0.15">
      <c r="A18" s="536"/>
      <c r="B18" s="537"/>
      <c r="C18" s="537"/>
      <c r="D18" s="538"/>
      <c r="E18" s="545" t="s">
        <v>16</v>
      </c>
      <c r="F18" s="546"/>
      <c r="G18" s="546"/>
      <c r="H18" s="547"/>
      <c r="I18" s="536"/>
      <c r="J18" s="537"/>
      <c r="K18" s="537"/>
      <c r="L18" s="538"/>
      <c r="M18" s="545">
        <v>650</v>
      </c>
      <c r="N18" s="546"/>
      <c r="O18" s="546"/>
      <c r="P18" s="547"/>
      <c r="Q18" s="548">
        <v>1310</v>
      </c>
      <c r="R18" s="549"/>
      <c r="S18" s="549"/>
      <c r="T18" s="550"/>
      <c r="U18" s="536"/>
      <c r="V18" s="538"/>
      <c r="W18" s="536"/>
      <c r="X18" s="538"/>
      <c r="Y18" s="536"/>
      <c r="Z18" s="538"/>
      <c r="AA18" s="536"/>
      <c r="AB18" s="538"/>
      <c r="AC18" s="536"/>
      <c r="AD18" s="538"/>
      <c r="AE18" s="293"/>
      <c r="AF18" s="572"/>
      <c r="AG18" s="573"/>
      <c r="AH18" s="293"/>
      <c r="AI18" s="572"/>
      <c r="AJ18" s="573"/>
      <c r="AK18" s="566">
        <f>ROUND((I16+U16+W16+Y16+AA16+AC16)*8.3%,0)+ROUND((I16+U16+W16+Y16+AA16+AC16)*2.7%,0)+(I16+U16+W16+Y16+AA16+AC16)+(M18+Q18)</f>
        <v>2974</v>
      </c>
      <c r="AL18" s="567"/>
      <c r="AM18" s="568"/>
      <c r="AN18" s="548">
        <f>ROUND((I16+U16+W16+Y16+AA16+AC16)*2*8.3%,0)+ROUND((I16+U16+W16+Y16+AA16+AC16)*2*2.7%,0)+(I16+U16+W16+Y16+AA16+AC16)*2+(Q18+M18)</f>
        <v>3987</v>
      </c>
      <c r="AO18" s="549"/>
      <c r="AP18" s="549"/>
      <c r="AQ18" s="548">
        <f>ROUND((I16+U16+W16+Y16+AA16+AC16)*3*8.3%,0)+ROUND((I16+U16+W16+Y16+AA16+AC16)*3*2.7%,0)+(I16+U16+W16+Y16+AA16+AC16)*3+(M18+Q18)</f>
        <v>5000</v>
      </c>
      <c r="AR18" s="549"/>
      <c r="AS18" s="550"/>
    </row>
    <row r="19" spans="1:47" ht="18.75" customHeight="1" thickBot="1" x14ac:dyDescent="0.2">
      <c r="A19" s="539"/>
      <c r="B19" s="540"/>
      <c r="C19" s="540"/>
      <c r="D19" s="541"/>
      <c r="E19" s="551" t="s">
        <v>17</v>
      </c>
      <c r="F19" s="552"/>
      <c r="G19" s="552"/>
      <c r="H19" s="553"/>
      <c r="I19" s="539"/>
      <c r="J19" s="540"/>
      <c r="K19" s="540"/>
      <c r="L19" s="541"/>
      <c r="M19" s="554" t="s">
        <v>87</v>
      </c>
      <c r="N19" s="555"/>
      <c r="O19" s="555"/>
      <c r="P19" s="556"/>
      <c r="Q19" s="554">
        <v>2006</v>
      </c>
      <c r="R19" s="555"/>
      <c r="S19" s="555"/>
      <c r="T19" s="556"/>
      <c r="U19" s="539"/>
      <c r="V19" s="541"/>
      <c r="W19" s="539"/>
      <c r="X19" s="541"/>
      <c r="Y19" s="539"/>
      <c r="Z19" s="541"/>
      <c r="AA19" s="539"/>
      <c r="AB19" s="541"/>
      <c r="AC19" s="539"/>
      <c r="AD19" s="541"/>
      <c r="AE19" s="574"/>
      <c r="AF19" s="575"/>
      <c r="AG19" s="576"/>
      <c r="AH19" s="574"/>
      <c r="AI19" s="575"/>
      <c r="AJ19" s="576"/>
      <c r="AK19" s="560">
        <f>ROUND((I16+U16+W16+Y16+AA16+AC16)*8.3%,0)+ROUND((I16+U16+W16+Y16+AA16+AC16)*2.7%,0)+(I16+U16+W16+Y16+AA16+AC16)+(1392+Q19)</f>
        <v>4412</v>
      </c>
      <c r="AL19" s="561"/>
      <c r="AM19" s="562"/>
      <c r="AN19" s="554">
        <f>ROUND((I16+U16+W16+Y16+AA16+AC16)*2*8.3%,0)+ROUND((I16+U16+W16+Y16+AA16+AC16)*2*2.7%,0)+(I16+U16+W16+Y16+AA16+AC16)*2+(1392+Q19)</f>
        <v>5425</v>
      </c>
      <c r="AO19" s="555"/>
      <c r="AP19" s="555"/>
      <c r="AQ19" s="554">
        <f>ROUND((I16+U16+W16+Y16+AA16+AC16)*3*8.3%,0)+ROUND((I16+U16+W16+Y16+AA16+AC16)*3*2.7%,0)+(I16+U16+W16+Y16+AA16+AC16)*3+(1392+Q19)</f>
        <v>6438</v>
      </c>
      <c r="AR19" s="555"/>
      <c r="AS19" s="556"/>
    </row>
    <row r="20" spans="1:47" ht="18.75" customHeight="1" thickTop="1" x14ac:dyDescent="0.15">
      <c r="A20" s="533" t="s">
        <v>59</v>
      </c>
      <c r="B20" s="534"/>
      <c r="C20" s="534"/>
      <c r="D20" s="535"/>
      <c r="E20" s="543" t="s">
        <v>14</v>
      </c>
      <c r="F20" s="543"/>
      <c r="G20" s="543"/>
      <c r="H20" s="543"/>
      <c r="I20" s="533">
        <v>874</v>
      </c>
      <c r="J20" s="534"/>
      <c r="K20" s="534"/>
      <c r="L20" s="535"/>
      <c r="M20" s="543">
        <v>300</v>
      </c>
      <c r="N20" s="543"/>
      <c r="O20" s="543"/>
      <c r="P20" s="543"/>
      <c r="Q20" s="580">
        <v>820</v>
      </c>
      <c r="R20" s="580"/>
      <c r="S20" s="580"/>
      <c r="T20" s="580"/>
      <c r="U20" s="533">
        <v>12</v>
      </c>
      <c r="V20" s="535"/>
      <c r="W20" s="533">
        <v>23</v>
      </c>
      <c r="X20" s="535"/>
      <c r="Y20" s="533">
        <v>46</v>
      </c>
      <c r="Z20" s="535"/>
      <c r="AA20" s="533">
        <v>11</v>
      </c>
      <c r="AB20" s="535"/>
      <c r="AC20" s="533">
        <v>18</v>
      </c>
      <c r="AD20" s="535"/>
      <c r="AE20" s="569" t="s">
        <v>57</v>
      </c>
      <c r="AF20" s="570"/>
      <c r="AG20" s="571"/>
      <c r="AH20" s="569" t="s">
        <v>113</v>
      </c>
      <c r="AI20" s="570"/>
      <c r="AJ20" s="571"/>
      <c r="AK20" s="577">
        <f>ROUND((I20+U20+W20+Y20+AA20+AC20)*8.3%,0)+ROUND((I20+U20+W20+Y20+AA20+AC20)*2.7%,0)+(I20+U20+W20+Y20+AA20+AC20)+(M20+Q20)</f>
        <v>2213</v>
      </c>
      <c r="AL20" s="578"/>
      <c r="AM20" s="579"/>
      <c r="AN20" s="563">
        <f>ROUND((I20+U20+W20+Y20+AA20+AC20)*2*8.3%,0)+ROUND((I20+U20+W20+Y20+AA20+AC20)*2*2.7%,0)+(I20+U20+W20+Y20+AA20+AC20)*2+(Q20+M20)</f>
        <v>3304</v>
      </c>
      <c r="AO20" s="564"/>
      <c r="AP20" s="564"/>
      <c r="AQ20" s="563">
        <f>ROUND((I20+U20+W20+Y20+AA20+AC20)*3*8.3%,0)+ROUND((I20+U20+W20+Y20+AA20+AC20)*3*2.7%,0)+(I20+U20+W20+Y20+AA20+AC20)*3+(M20+Q20)</f>
        <v>4397</v>
      </c>
      <c r="AR20" s="564"/>
      <c r="AS20" s="565"/>
    </row>
    <row r="21" spans="1:47" ht="18.75" customHeight="1" x14ac:dyDescent="0.15">
      <c r="A21" s="536"/>
      <c r="B21" s="537"/>
      <c r="C21" s="537"/>
      <c r="D21" s="538"/>
      <c r="E21" s="545" t="s">
        <v>15</v>
      </c>
      <c r="F21" s="546"/>
      <c r="G21" s="546"/>
      <c r="H21" s="547"/>
      <c r="I21" s="536"/>
      <c r="J21" s="537"/>
      <c r="K21" s="537"/>
      <c r="L21" s="538"/>
      <c r="M21" s="545">
        <v>390</v>
      </c>
      <c r="N21" s="546"/>
      <c r="O21" s="546"/>
      <c r="P21" s="547"/>
      <c r="Q21" s="548">
        <v>820</v>
      </c>
      <c r="R21" s="549"/>
      <c r="S21" s="549"/>
      <c r="T21" s="550"/>
      <c r="U21" s="536"/>
      <c r="V21" s="538"/>
      <c r="W21" s="536"/>
      <c r="X21" s="538"/>
      <c r="Y21" s="536"/>
      <c r="Z21" s="538"/>
      <c r="AA21" s="536"/>
      <c r="AB21" s="538"/>
      <c r="AC21" s="536"/>
      <c r="AD21" s="538"/>
      <c r="AE21" s="293"/>
      <c r="AF21" s="572"/>
      <c r="AG21" s="573"/>
      <c r="AH21" s="293"/>
      <c r="AI21" s="572"/>
      <c r="AJ21" s="573"/>
      <c r="AK21" s="566">
        <f>ROUND((I20+U20+W20+Y20+AA20+AC20)*8.3%,0)+ROUND((I20+U20+W20+Y20+AA20+AC20)*2.7%,0)+(I20+U20+W20+Y20+AA20+AC20)+(M21+Q21)</f>
        <v>2303</v>
      </c>
      <c r="AL21" s="567"/>
      <c r="AM21" s="568"/>
      <c r="AN21" s="548">
        <f>ROUND((I20+U20+W20+Y20+AA20+AC20)*2*8.3%,0)+ROUND((I20+U20+W20+Y20+AA20+AC20)*2*2.7%,0)+(I20+U20+W20+Y20+AA20+AC20)*2+(Q21+M21)</f>
        <v>3394</v>
      </c>
      <c r="AO21" s="549"/>
      <c r="AP21" s="549"/>
      <c r="AQ21" s="548">
        <f>ROUND((I20+U20+W20+Y20+AA20+AC20)*3*8.3%,0)+ROUND((I20+U20+W20+Y20+AA20+AC20)*3*2.7%,0)+(I20+U20+W20+Y20+AA20+AC20)*3+(M21+Q21)</f>
        <v>4487</v>
      </c>
      <c r="AR21" s="549"/>
      <c r="AS21" s="550"/>
    </row>
    <row r="22" spans="1:47" ht="18.75" customHeight="1" x14ac:dyDescent="0.15">
      <c r="A22" s="536"/>
      <c r="B22" s="537"/>
      <c r="C22" s="537"/>
      <c r="D22" s="538"/>
      <c r="E22" s="545" t="s">
        <v>16</v>
      </c>
      <c r="F22" s="546"/>
      <c r="G22" s="546"/>
      <c r="H22" s="547"/>
      <c r="I22" s="536"/>
      <c r="J22" s="537"/>
      <c r="K22" s="537"/>
      <c r="L22" s="538"/>
      <c r="M22" s="545">
        <v>650</v>
      </c>
      <c r="N22" s="546"/>
      <c r="O22" s="546"/>
      <c r="P22" s="547"/>
      <c r="Q22" s="548">
        <v>1310</v>
      </c>
      <c r="R22" s="549"/>
      <c r="S22" s="549"/>
      <c r="T22" s="550"/>
      <c r="U22" s="536"/>
      <c r="V22" s="538"/>
      <c r="W22" s="536"/>
      <c r="X22" s="538"/>
      <c r="Y22" s="536"/>
      <c r="Z22" s="538"/>
      <c r="AA22" s="536"/>
      <c r="AB22" s="538"/>
      <c r="AC22" s="536"/>
      <c r="AD22" s="538"/>
      <c r="AE22" s="293"/>
      <c r="AF22" s="572"/>
      <c r="AG22" s="573"/>
      <c r="AH22" s="293"/>
      <c r="AI22" s="572"/>
      <c r="AJ22" s="573"/>
      <c r="AK22" s="566">
        <f>ROUND((I20+U20+W20+Y20+AA20+AC20)*8.3%,0)+ROUND((I20+U20+W20+Y20+AA20+AC20)*2.7%,0)+(I20+U20+W20+Y20+AA20+AC20)+(M22+Q22)</f>
        <v>3053</v>
      </c>
      <c r="AL22" s="567"/>
      <c r="AM22" s="568"/>
      <c r="AN22" s="548">
        <f>ROUND((I20+U20+W20+Y20+AA20+AC20)*2*8.3%,0)+ROUND((I20+U20+W20+Y20+AA20+AC20)*2*2.7%,0)+(I20+U20+W20+Y20+AA20+AC20)*2+(Q22+M22)</f>
        <v>4144</v>
      </c>
      <c r="AO22" s="549"/>
      <c r="AP22" s="549"/>
      <c r="AQ22" s="548">
        <f>ROUND((I20+U20+W20+Y20+AA20+AC20)*3*8.3%,0)+ROUND((I20+U20+W20+Y20+AA20+AC20)*3*2.7%,0)+(I20+U20+W20+Y20+AA20+AC20)*3+(M22+Q22)</f>
        <v>5237</v>
      </c>
      <c r="AR22" s="549"/>
      <c r="AS22" s="550"/>
    </row>
    <row r="23" spans="1:47" ht="18.75" customHeight="1" thickBot="1" x14ac:dyDescent="0.2">
      <c r="A23" s="539"/>
      <c r="B23" s="540"/>
      <c r="C23" s="540"/>
      <c r="D23" s="541"/>
      <c r="E23" s="551" t="s">
        <v>17</v>
      </c>
      <c r="F23" s="552"/>
      <c r="G23" s="552"/>
      <c r="H23" s="553"/>
      <c r="I23" s="539"/>
      <c r="J23" s="540"/>
      <c r="K23" s="540"/>
      <c r="L23" s="541"/>
      <c r="M23" s="554" t="s">
        <v>87</v>
      </c>
      <c r="N23" s="555"/>
      <c r="O23" s="555"/>
      <c r="P23" s="556"/>
      <c r="Q23" s="554">
        <v>2006</v>
      </c>
      <c r="R23" s="555"/>
      <c r="S23" s="555"/>
      <c r="T23" s="556"/>
      <c r="U23" s="539"/>
      <c r="V23" s="541"/>
      <c r="W23" s="539"/>
      <c r="X23" s="541"/>
      <c r="Y23" s="539"/>
      <c r="Z23" s="541"/>
      <c r="AA23" s="539"/>
      <c r="AB23" s="541"/>
      <c r="AC23" s="539"/>
      <c r="AD23" s="541"/>
      <c r="AE23" s="574"/>
      <c r="AF23" s="575"/>
      <c r="AG23" s="576"/>
      <c r="AH23" s="574"/>
      <c r="AI23" s="575"/>
      <c r="AJ23" s="576"/>
      <c r="AK23" s="560">
        <f>ROUND((I20+U20+W20+Y20+AA20+AC20)*8.3%,0)+ROUND((I20+U20+W20+Y20+AA20+AC20)*2.7%,0)+(I20+U20+W20+Y20+AA20+AC20)+(1392+Q23)</f>
        <v>4491</v>
      </c>
      <c r="AL23" s="561"/>
      <c r="AM23" s="562"/>
      <c r="AN23" s="554">
        <f>ROUND((I20+U20+W20+Y20+AA20+AC20)*2*8.3%,0)+ROUND((I20+U20+W20+Y20+AA20+AC20)*2*2.7%,0)+(I20+U20+W20+Y20+AA20+AC20)*2+(1392+Q23)</f>
        <v>5582</v>
      </c>
      <c r="AO23" s="555"/>
      <c r="AP23" s="555"/>
      <c r="AQ23" s="554">
        <f>ROUND((I20+U20+W20+Y20+AA20+AC20)*3*8.3%,0)+ROUND((I20+U20+W20+Y20+AA20+AC20)*3*2.7%,0)+(I20+U20+W20+Y20+AA20+AC20)*3+(1392+Q23)</f>
        <v>6675</v>
      </c>
      <c r="AR23" s="555"/>
      <c r="AS23" s="556"/>
    </row>
    <row r="24" spans="1:47" ht="18.75" customHeight="1" thickTop="1" x14ac:dyDescent="0.15">
      <c r="A24" s="533" t="s">
        <v>58</v>
      </c>
      <c r="B24" s="534"/>
      <c r="C24" s="534"/>
      <c r="D24" s="535"/>
      <c r="E24" s="543" t="s">
        <v>14</v>
      </c>
      <c r="F24" s="543"/>
      <c r="G24" s="543"/>
      <c r="H24" s="543"/>
      <c r="I24" s="533">
        <v>942</v>
      </c>
      <c r="J24" s="534"/>
      <c r="K24" s="534"/>
      <c r="L24" s="535"/>
      <c r="M24" s="543">
        <v>300</v>
      </c>
      <c r="N24" s="543"/>
      <c r="O24" s="543"/>
      <c r="P24" s="543"/>
      <c r="Q24" s="580">
        <v>820</v>
      </c>
      <c r="R24" s="580"/>
      <c r="S24" s="580"/>
      <c r="T24" s="580"/>
      <c r="U24" s="533">
        <v>12</v>
      </c>
      <c r="V24" s="535"/>
      <c r="W24" s="533">
        <v>23</v>
      </c>
      <c r="X24" s="535"/>
      <c r="Y24" s="533">
        <v>46</v>
      </c>
      <c r="Z24" s="535"/>
      <c r="AA24" s="533">
        <v>11</v>
      </c>
      <c r="AB24" s="535"/>
      <c r="AC24" s="533">
        <v>18</v>
      </c>
      <c r="AD24" s="535"/>
      <c r="AE24" s="569" t="s">
        <v>102</v>
      </c>
      <c r="AF24" s="570"/>
      <c r="AG24" s="571"/>
      <c r="AH24" s="569" t="s">
        <v>113</v>
      </c>
      <c r="AI24" s="570"/>
      <c r="AJ24" s="571"/>
      <c r="AK24" s="577">
        <f>ROUND((I24+U24+W24+Y24+AA24+AC24)*8.3%,0)+ROUND((I24+U24+W24+Y24+AA24+AC24)*2.7%,0)+(I24+U24+W24+Y24+AA24+AC24)+(M24+Q24)</f>
        <v>2287</v>
      </c>
      <c r="AL24" s="578"/>
      <c r="AM24" s="579"/>
      <c r="AN24" s="563">
        <f>ROUND((I24+U24+W24+Y24+AA24+AC24)*2*8.3%,0)+ROUND((I24+U24+W24+Y24+AA24+AC24)*2*2.7%,0)+(I24+U24+W24+Y24+AA24+AC24)*2+(Q24+M24)</f>
        <v>3456</v>
      </c>
      <c r="AO24" s="564"/>
      <c r="AP24" s="564"/>
      <c r="AQ24" s="563">
        <f>ROUND((I24+U24+W24+Y24+AA24+AC24)*3*8.3%,0)+ROUND((I24+U24+W24+Y24+AA24+AC24)*3*2.7%,0)+(I24+U24+W24+Y24+AA24+AC24)*3+(M24+Q24)</f>
        <v>4623</v>
      </c>
      <c r="AR24" s="564"/>
      <c r="AS24" s="565"/>
    </row>
    <row r="25" spans="1:47" ht="18.75" customHeight="1" x14ac:dyDescent="0.15">
      <c r="A25" s="536"/>
      <c r="B25" s="537"/>
      <c r="C25" s="537"/>
      <c r="D25" s="538"/>
      <c r="E25" s="545" t="s">
        <v>15</v>
      </c>
      <c r="F25" s="546"/>
      <c r="G25" s="546"/>
      <c r="H25" s="547"/>
      <c r="I25" s="536"/>
      <c r="J25" s="537"/>
      <c r="K25" s="537"/>
      <c r="L25" s="538"/>
      <c r="M25" s="545">
        <v>390</v>
      </c>
      <c r="N25" s="546"/>
      <c r="O25" s="546"/>
      <c r="P25" s="547"/>
      <c r="Q25" s="548">
        <v>820</v>
      </c>
      <c r="R25" s="549"/>
      <c r="S25" s="549"/>
      <c r="T25" s="550"/>
      <c r="U25" s="536"/>
      <c r="V25" s="538"/>
      <c r="W25" s="536"/>
      <c r="X25" s="538"/>
      <c r="Y25" s="536"/>
      <c r="Z25" s="538"/>
      <c r="AA25" s="536"/>
      <c r="AB25" s="538"/>
      <c r="AC25" s="536"/>
      <c r="AD25" s="538"/>
      <c r="AE25" s="293"/>
      <c r="AF25" s="572"/>
      <c r="AG25" s="573"/>
      <c r="AH25" s="293"/>
      <c r="AI25" s="572"/>
      <c r="AJ25" s="573"/>
      <c r="AK25" s="566">
        <f>ROUND((I24+U24+W24+Y24+AA24+AC24)*8.3%,0)+ROUND((I24+U24+W24+Y24+AA24+AC24)*2.7%,0)+(I24+U24+W24+Y24+AA24+AC24)+(M25+Q25)</f>
        <v>2377</v>
      </c>
      <c r="AL25" s="567"/>
      <c r="AM25" s="568"/>
      <c r="AN25" s="548">
        <f>ROUND((I24+U24+W24+Y24+AA24+AC24)*2*8.3%,0)+ROUND((I24+U24+W24+Y24+AA24+AC24)*2*2.7%,0)+(I24+U24+W24+Y24+AA24+AC24)*2+(Q25+M25)</f>
        <v>3546</v>
      </c>
      <c r="AO25" s="549"/>
      <c r="AP25" s="549"/>
      <c r="AQ25" s="548">
        <f>ROUND((I24+U24+W24+Y24+AA24+AC24)*3*8.3%,0)+ROUND((I24+U24+W24+Y24+AA24+AC24)*3*2.7%,0)+(I24+U24+W24+Y24+AA24+AC24)*3+(M25+Q25)</f>
        <v>4713</v>
      </c>
      <c r="AR25" s="549"/>
      <c r="AS25" s="550"/>
    </row>
    <row r="26" spans="1:47" ht="18.75" customHeight="1" x14ac:dyDescent="0.15">
      <c r="A26" s="536"/>
      <c r="B26" s="537"/>
      <c r="C26" s="537"/>
      <c r="D26" s="538"/>
      <c r="E26" s="545" t="s">
        <v>16</v>
      </c>
      <c r="F26" s="546"/>
      <c r="G26" s="546"/>
      <c r="H26" s="547"/>
      <c r="I26" s="536"/>
      <c r="J26" s="537"/>
      <c r="K26" s="537"/>
      <c r="L26" s="538"/>
      <c r="M26" s="545">
        <v>650</v>
      </c>
      <c r="N26" s="546"/>
      <c r="O26" s="546"/>
      <c r="P26" s="547"/>
      <c r="Q26" s="548">
        <v>1310</v>
      </c>
      <c r="R26" s="549"/>
      <c r="S26" s="549"/>
      <c r="T26" s="550"/>
      <c r="U26" s="536"/>
      <c r="V26" s="538"/>
      <c r="W26" s="536"/>
      <c r="X26" s="538"/>
      <c r="Y26" s="536"/>
      <c r="Z26" s="538"/>
      <c r="AA26" s="536"/>
      <c r="AB26" s="538"/>
      <c r="AC26" s="536"/>
      <c r="AD26" s="538"/>
      <c r="AE26" s="293"/>
      <c r="AF26" s="572"/>
      <c r="AG26" s="573"/>
      <c r="AH26" s="293"/>
      <c r="AI26" s="572"/>
      <c r="AJ26" s="573"/>
      <c r="AK26" s="566">
        <f>ROUND((I24+U24+W24+Y24+AA24+AC24)*8.3%,0)+ROUND((I24+U24+W24+Y24+AA24+AC24)*2.7%,0)+(I24+U24+W24+Y24+AA24+AC24)+(M26+Q26)</f>
        <v>3127</v>
      </c>
      <c r="AL26" s="567"/>
      <c r="AM26" s="568"/>
      <c r="AN26" s="548">
        <f>ROUND((I24+U24+W24+Y24+AA24+AC24)*2*8.3%,0)+ROUND((I24+U24+W24+Y24+AA24+AC24)*2*2.7%,0)+(I24+U24+W24+Y24+AA24+AC24)*2+(Q26+M26)</f>
        <v>4296</v>
      </c>
      <c r="AO26" s="549"/>
      <c r="AP26" s="549"/>
      <c r="AQ26" s="548">
        <f>ROUND((I24+U24+W24+Y24+AA24+AC24)*3*8.3%,0)+ROUND((I24+U24+W24+Y24+AA24+AC24)*3*2.7%,0)+(I24+U24+W24+Y24+AA24+AC24)*3+(M26+Q26)</f>
        <v>5463</v>
      </c>
      <c r="AR26" s="549"/>
      <c r="AS26" s="550"/>
    </row>
    <row r="27" spans="1:47" ht="18.75" customHeight="1" x14ac:dyDescent="0.15">
      <c r="A27" s="581"/>
      <c r="B27" s="609"/>
      <c r="C27" s="609"/>
      <c r="D27" s="582"/>
      <c r="E27" s="551" t="s">
        <v>17</v>
      </c>
      <c r="F27" s="552"/>
      <c r="G27" s="552"/>
      <c r="H27" s="553"/>
      <c r="I27" s="581"/>
      <c r="J27" s="609"/>
      <c r="K27" s="609"/>
      <c r="L27" s="582"/>
      <c r="M27" s="587" t="s">
        <v>87</v>
      </c>
      <c r="N27" s="588"/>
      <c r="O27" s="588"/>
      <c r="P27" s="589"/>
      <c r="Q27" s="587">
        <v>2006</v>
      </c>
      <c r="R27" s="588"/>
      <c r="S27" s="588"/>
      <c r="T27" s="589"/>
      <c r="U27" s="581"/>
      <c r="V27" s="582"/>
      <c r="W27" s="581"/>
      <c r="X27" s="582"/>
      <c r="Y27" s="581"/>
      <c r="Z27" s="582"/>
      <c r="AA27" s="581"/>
      <c r="AB27" s="582"/>
      <c r="AC27" s="581"/>
      <c r="AD27" s="582"/>
      <c r="AE27" s="296"/>
      <c r="AF27" s="297"/>
      <c r="AG27" s="583"/>
      <c r="AH27" s="296"/>
      <c r="AI27" s="297"/>
      <c r="AJ27" s="583"/>
      <c r="AK27" s="584">
        <f>ROUND((I24+U24+W24+Y24+AA24+AC24)*8.3%,0)+ROUND((I24+U24+W24+Y24+AA24+AC24)*2.7%,0)+(I24+U24+W24+Y24+AA24+AC24)+(1392+Q27)</f>
        <v>4565</v>
      </c>
      <c r="AL27" s="585"/>
      <c r="AM27" s="586"/>
      <c r="AN27" s="587">
        <f>ROUND((I24+U24+W24+Y24+AA24+AC24)*2*8.3%,0)+ROUND((I24+U24+W24+Y24+AA24+AC24)*2*2.7%,0)+(I24+U24+W24+Y24+AA24+AC24)*2+(1392+Q27)</f>
        <v>5734</v>
      </c>
      <c r="AO27" s="588"/>
      <c r="AP27" s="588"/>
      <c r="AQ27" s="587">
        <f>ROUND((I24+U24+W24+Y24+AA24+AC24)*3*8.3%,0)+ROUND((I24+U24+W24+Y24+AA24+AC24)*3*2.7%,0)+(I24+U24+W24+Y24+AA24+AC24)*3+(1392+Q27)</f>
        <v>6901</v>
      </c>
      <c r="AR27" s="588"/>
      <c r="AS27" s="589"/>
    </row>
    <row r="28" spans="1:47" ht="12" customHeight="1" x14ac:dyDescent="0.15"/>
    <row r="29" spans="1:47" ht="18.75" customHeight="1" x14ac:dyDescent="0.15">
      <c r="A29" s="608" t="s">
        <v>26</v>
      </c>
      <c r="B29" s="608"/>
      <c r="C29" s="608"/>
      <c r="D29" s="608"/>
      <c r="E29" s="608"/>
      <c r="F29" s="616" t="s">
        <v>85</v>
      </c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  <c r="AC29" s="617"/>
      <c r="AD29" s="618"/>
      <c r="AE29" s="34" t="s">
        <v>56</v>
      </c>
      <c r="AF29" s="627" t="s">
        <v>83</v>
      </c>
      <c r="AG29" s="628"/>
      <c r="AH29" s="628"/>
      <c r="AI29" s="628"/>
      <c r="AJ29" s="628"/>
      <c r="AK29" s="628"/>
      <c r="AL29" s="628"/>
      <c r="AM29" s="628"/>
      <c r="AN29" s="628"/>
      <c r="AO29" s="628"/>
      <c r="AP29" s="629"/>
      <c r="AQ29" s="501">
        <v>30</v>
      </c>
      <c r="AR29" s="502"/>
      <c r="AS29" s="503"/>
      <c r="AT29" s="20"/>
      <c r="AU29" s="20"/>
    </row>
    <row r="30" spans="1:47" ht="18.75" customHeight="1" x14ac:dyDescent="0.15">
      <c r="A30" s="605" t="s">
        <v>27</v>
      </c>
      <c r="B30" s="606"/>
      <c r="C30" s="606"/>
      <c r="D30" s="606"/>
      <c r="E30" s="607"/>
      <c r="F30" s="610" t="s">
        <v>93</v>
      </c>
      <c r="G30" s="611"/>
      <c r="H30" s="611"/>
      <c r="I30" s="611"/>
      <c r="J30" s="611"/>
      <c r="K30" s="611"/>
      <c r="L30" s="611"/>
      <c r="M30" s="611"/>
      <c r="N30" s="611"/>
      <c r="O30" s="611"/>
      <c r="P30" s="611"/>
      <c r="Q30" s="611"/>
      <c r="R30" s="611"/>
      <c r="S30" s="611"/>
      <c r="T30" s="611"/>
      <c r="U30" s="611"/>
      <c r="V30" s="611"/>
      <c r="W30" s="611"/>
      <c r="X30" s="611"/>
      <c r="Y30" s="611"/>
      <c r="Z30" s="611"/>
      <c r="AA30" s="611"/>
      <c r="AB30" s="611"/>
      <c r="AC30" s="611"/>
      <c r="AD30" s="612"/>
      <c r="AE30" s="34" t="s">
        <v>55</v>
      </c>
      <c r="AF30" s="627" t="s">
        <v>108</v>
      </c>
      <c r="AG30" s="628"/>
      <c r="AH30" s="628"/>
      <c r="AI30" s="628"/>
      <c r="AJ30" s="628"/>
      <c r="AK30" s="628"/>
      <c r="AL30" s="628"/>
      <c r="AM30" s="628"/>
      <c r="AN30" s="628"/>
      <c r="AO30" s="628"/>
      <c r="AP30" s="629"/>
      <c r="AQ30" s="501">
        <v>246</v>
      </c>
      <c r="AR30" s="502"/>
      <c r="AS30" s="503"/>
      <c r="AT30" s="20"/>
      <c r="AU30" s="20"/>
    </row>
    <row r="31" spans="1:47" ht="18.75" customHeight="1" x14ac:dyDescent="0.15">
      <c r="A31" s="590"/>
      <c r="B31" s="591"/>
      <c r="C31" s="591"/>
      <c r="D31" s="591"/>
      <c r="E31" s="592"/>
      <c r="F31" s="599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00"/>
      <c r="S31" s="600"/>
      <c r="T31" s="600"/>
      <c r="U31" s="600"/>
      <c r="V31" s="600"/>
      <c r="W31" s="600"/>
      <c r="X31" s="600"/>
      <c r="Y31" s="600"/>
      <c r="Z31" s="600"/>
      <c r="AA31" s="600"/>
      <c r="AB31" s="600"/>
      <c r="AC31" s="600"/>
      <c r="AD31" s="601"/>
      <c r="AE31" s="619" t="s">
        <v>104</v>
      </c>
      <c r="AF31" s="621" t="s">
        <v>71</v>
      </c>
      <c r="AG31" s="622"/>
      <c r="AH31" s="622"/>
      <c r="AI31" s="622"/>
      <c r="AJ31" s="623"/>
      <c r="AK31" s="627" t="s">
        <v>94</v>
      </c>
      <c r="AL31" s="628"/>
      <c r="AM31" s="628"/>
      <c r="AN31" s="628"/>
      <c r="AO31" s="628"/>
      <c r="AP31" s="629"/>
      <c r="AQ31" s="501">
        <v>72</v>
      </c>
      <c r="AR31" s="502"/>
      <c r="AS31" s="503"/>
      <c r="AT31" s="20"/>
      <c r="AU31" s="20"/>
    </row>
    <row r="32" spans="1:47" ht="18.75" customHeight="1" x14ac:dyDescent="0.15">
      <c r="A32" s="590" t="s">
        <v>28</v>
      </c>
      <c r="B32" s="591"/>
      <c r="C32" s="591"/>
      <c r="D32" s="591"/>
      <c r="E32" s="592"/>
      <c r="F32" s="613" t="s">
        <v>90</v>
      </c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5"/>
      <c r="AE32" s="619"/>
      <c r="AF32" s="621"/>
      <c r="AG32" s="622"/>
      <c r="AH32" s="622"/>
      <c r="AI32" s="622"/>
      <c r="AJ32" s="623"/>
      <c r="AK32" s="627" t="s">
        <v>68</v>
      </c>
      <c r="AL32" s="628"/>
      <c r="AM32" s="628"/>
      <c r="AN32" s="628"/>
      <c r="AO32" s="628"/>
      <c r="AP32" s="629"/>
      <c r="AQ32" s="501">
        <v>144</v>
      </c>
      <c r="AR32" s="502"/>
      <c r="AS32" s="503"/>
      <c r="AT32" s="20"/>
      <c r="AU32" s="20"/>
    </row>
    <row r="33" spans="1:47" ht="18.75" customHeight="1" x14ac:dyDescent="0.15">
      <c r="A33" s="590"/>
      <c r="B33" s="591"/>
      <c r="C33" s="591"/>
      <c r="D33" s="591"/>
      <c r="E33" s="592"/>
      <c r="F33" s="613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5"/>
      <c r="AE33" s="619"/>
      <c r="AF33" s="621"/>
      <c r="AG33" s="622"/>
      <c r="AH33" s="622"/>
      <c r="AI33" s="622"/>
      <c r="AJ33" s="623"/>
      <c r="AK33" s="627" t="s">
        <v>69</v>
      </c>
      <c r="AL33" s="628"/>
      <c r="AM33" s="628"/>
      <c r="AN33" s="628"/>
      <c r="AO33" s="628"/>
      <c r="AP33" s="629"/>
      <c r="AQ33" s="501">
        <v>680</v>
      </c>
      <c r="AR33" s="502"/>
      <c r="AS33" s="503"/>
      <c r="AT33" s="20"/>
      <c r="AU33" s="20"/>
    </row>
    <row r="34" spans="1:47" ht="18.75" customHeight="1" x14ac:dyDescent="0.15">
      <c r="A34" s="590" t="s">
        <v>29</v>
      </c>
      <c r="B34" s="591"/>
      <c r="C34" s="591"/>
      <c r="D34" s="591"/>
      <c r="E34" s="592"/>
      <c r="F34" s="596" t="s">
        <v>91</v>
      </c>
      <c r="G34" s="597"/>
      <c r="H34" s="597"/>
      <c r="I34" s="597"/>
      <c r="J34" s="597"/>
      <c r="K34" s="597"/>
      <c r="L34" s="597"/>
      <c r="M34" s="597"/>
      <c r="N34" s="597"/>
      <c r="O34" s="597"/>
      <c r="P34" s="597"/>
      <c r="Q34" s="597"/>
      <c r="R34" s="597"/>
      <c r="S34" s="597"/>
      <c r="T34" s="597"/>
      <c r="U34" s="597"/>
      <c r="V34" s="597"/>
      <c r="W34" s="597"/>
      <c r="X34" s="597"/>
      <c r="Y34" s="597"/>
      <c r="Z34" s="597"/>
      <c r="AA34" s="597"/>
      <c r="AB34" s="597"/>
      <c r="AC34" s="597"/>
      <c r="AD34" s="598"/>
      <c r="AE34" s="620"/>
      <c r="AF34" s="624"/>
      <c r="AG34" s="625"/>
      <c r="AH34" s="625"/>
      <c r="AI34" s="625"/>
      <c r="AJ34" s="626"/>
      <c r="AK34" s="627" t="s">
        <v>70</v>
      </c>
      <c r="AL34" s="628"/>
      <c r="AM34" s="628"/>
      <c r="AN34" s="628"/>
      <c r="AO34" s="628"/>
      <c r="AP34" s="629"/>
      <c r="AQ34" s="504">
        <v>1280</v>
      </c>
      <c r="AR34" s="505"/>
      <c r="AS34" s="506"/>
      <c r="AT34" s="20"/>
      <c r="AU34" s="20"/>
    </row>
    <row r="35" spans="1:47" ht="18.75" customHeight="1" x14ac:dyDescent="0.15">
      <c r="A35" s="590"/>
      <c r="B35" s="591"/>
      <c r="C35" s="591"/>
      <c r="D35" s="591"/>
      <c r="E35" s="592"/>
      <c r="F35" s="596"/>
      <c r="G35" s="597"/>
      <c r="H35" s="597"/>
      <c r="I35" s="597"/>
      <c r="J35" s="597"/>
      <c r="K35" s="597"/>
      <c r="L35" s="597"/>
      <c r="M35" s="597"/>
      <c r="N35" s="597"/>
      <c r="O35" s="597"/>
      <c r="P35" s="597"/>
      <c r="Q35" s="597"/>
      <c r="R35" s="597"/>
      <c r="S35" s="597"/>
      <c r="T35" s="597"/>
      <c r="U35" s="597"/>
      <c r="V35" s="597"/>
      <c r="W35" s="597"/>
      <c r="X35" s="597"/>
      <c r="Y35" s="597"/>
      <c r="Z35" s="597"/>
      <c r="AA35" s="597"/>
      <c r="AB35" s="597"/>
      <c r="AC35" s="597"/>
      <c r="AD35" s="598"/>
      <c r="AE35" s="34" t="s">
        <v>105</v>
      </c>
      <c r="AF35" s="630" t="s">
        <v>109</v>
      </c>
      <c r="AG35" s="631"/>
      <c r="AH35" s="631"/>
      <c r="AI35" s="631"/>
      <c r="AJ35" s="631"/>
      <c r="AK35" s="631"/>
      <c r="AL35" s="631"/>
      <c r="AM35" s="631"/>
      <c r="AN35" s="631"/>
      <c r="AO35" s="631"/>
      <c r="AP35" s="632"/>
      <c r="AQ35" s="498">
        <v>50</v>
      </c>
      <c r="AR35" s="499"/>
      <c r="AS35" s="500"/>
      <c r="AT35" s="20"/>
      <c r="AU35" s="20"/>
    </row>
    <row r="36" spans="1:47" ht="18.75" customHeight="1" x14ac:dyDescent="0.15">
      <c r="A36" s="590" t="s">
        <v>30</v>
      </c>
      <c r="B36" s="591"/>
      <c r="C36" s="591"/>
      <c r="D36" s="591"/>
      <c r="E36" s="592"/>
      <c r="F36" s="599" t="s">
        <v>92</v>
      </c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00"/>
      <c r="S36" s="600"/>
      <c r="T36" s="600"/>
      <c r="U36" s="600"/>
      <c r="V36" s="600"/>
      <c r="W36" s="600"/>
      <c r="X36" s="600"/>
      <c r="Y36" s="600"/>
      <c r="Z36" s="600"/>
      <c r="AA36" s="600"/>
      <c r="AB36" s="600"/>
      <c r="AC36" s="600"/>
      <c r="AD36" s="601"/>
      <c r="AE36" s="34" t="s">
        <v>106</v>
      </c>
      <c r="AF36" s="630" t="s">
        <v>110</v>
      </c>
      <c r="AG36" s="631"/>
      <c r="AH36" s="631"/>
      <c r="AI36" s="631"/>
      <c r="AJ36" s="631"/>
      <c r="AK36" s="631"/>
      <c r="AL36" s="631"/>
      <c r="AM36" s="631"/>
      <c r="AN36" s="631"/>
      <c r="AO36" s="631"/>
      <c r="AP36" s="632"/>
      <c r="AQ36" s="498">
        <v>30</v>
      </c>
      <c r="AR36" s="499"/>
      <c r="AS36" s="500"/>
      <c r="AT36" s="20"/>
      <c r="AU36" s="20"/>
    </row>
    <row r="37" spans="1:47" ht="18.75" customHeight="1" x14ac:dyDescent="0.15">
      <c r="A37" s="593"/>
      <c r="B37" s="594"/>
      <c r="C37" s="594"/>
      <c r="D37" s="594"/>
      <c r="E37" s="595"/>
      <c r="F37" s="602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  <c r="AC37" s="603"/>
      <c r="AD37" s="604"/>
      <c r="AE37" s="34" t="s">
        <v>107</v>
      </c>
      <c r="AF37" s="630" t="s">
        <v>111</v>
      </c>
      <c r="AG37" s="631"/>
      <c r="AH37" s="631"/>
      <c r="AI37" s="631"/>
      <c r="AJ37" s="631"/>
      <c r="AK37" s="631"/>
      <c r="AL37" s="631"/>
      <c r="AM37" s="631"/>
      <c r="AN37" s="631"/>
      <c r="AO37" s="631"/>
      <c r="AP37" s="632"/>
      <c r="AQ37" s="498">
        <v>300</v>
      </c>
      <c r="AR37" s="499"/>
      <c r="AS37" s="500"/>
    </row>
    <row r="38" spans="1:47" ht="18.75" customHeight="1" x14ac:dyDescent="0.15">
      <c r="AE38" s="34" t="s">
        <v>114</v>
      </c>
      <c r="AF38" s="630" t="s">
        <v>115</v>
      </c>
      <c r="AG38" s="631"/>
      <c r="AH38" s="631"/>
      <c r="AI38" s="631"/>
      <c r="AJ38" s="631"/>
      <c r="AK38" s="631"/>
      <c r="AL38" s="631"/>
      <c r="AM38" s="631"/>
      <c r="AN38" s="631"/>
      <c r="AO38" s="631"/>
      <c r="AP38" s="632"/>
      <c r="AQ38" s="498">
        <v>110</v>
      </c>
      <c r="AR38" s="499"/>
      <c r="AS38" s="500"/>
    </row>
    <row r="39" spans="1:47" ht="18.75" customHeight="1" x14ac:dyDescent="0.15">
      <c r="B39" s="28" t="s">
        <v>89</v>
      </c>
      <c r="AB39" s="20"/>
      <c r="AC39" s="20"/>
      <c r="AD39" s="20"/>
    </row>
    <row r="41" spans="1:47" x14ac:dyDescent="0.15">
      <c r="AF41" s="333"/>
      <c r="AG41" s="333"/>
      <c r="AH41" s="333"/>
      <c r="AI41" s="333"/>
      <c r="AJ41" s="333"/>
      <c r="AK41" s="333"/>
    </row>
    <row r="43" spans="1:47" x14ac:dyDescent="0.15">
      <c r="AF43" s="333"/>
      <c r="AG43" s="333"/>
      <c r="AH43" s="333"/>
      <c r="AI43" s="333"/>
      <c r="AJ43" s="333"/>
      <c r="AK43" s="333"/>
    </row>
    <row r="44" spans="1:47" x14ac:dyDescent="0.15">
      <c r="AF44" s="29"/>
      <c r="AG44" s="29"/>
      <c r="AH44" s="29"/>
      <c r="AI44" s="29"/>
      <c r="AJ44" s="29"/>
      <c r="AK44" s="29"/>
      <c r="AL44" s="20"/>
      <c r="AM44" s="20"/>
      <c r="AN44" s="20"/>
      <c r="AO44" s="20"/>
      <c r="AP44" s="20"/>
      <c r="AQ44" s="20"/>
      <c r="AR44" s="20"/>
      <c r="AS44" s="20"/>
    </row>
    <row r="45" spans="1:47" x14ac:dyDescent="0.15">
      <c r="AF45" s="29"/>
      <c r="AG45" s="29"/>
      <c r="AH45" s="29"/>
      <c r="AI45" s="29"/>
      <c r="AJ45" s="29"/>
      <c r="AK45" s="29"/>
    </row>
  </sheetData>
  <mergeCells count="224">
    <mergeCell ref="AF41:AK41"/>
    <mergeCell ref="AF43:AK43"/>
    <mergeCell ref="A29:E29"/>
    <mergeCell ref="AK25:AM25"/>
    <mergeCell ref="A24:D27"/>
    <mergeCell ref="E24:H24"/>
    <mergeCell ref="I24:L27"/>
    <mergeCell ref="M24:P24"/>
    <mergeCell ref="Q24:T24"/>
    <mergeCell ref="F30:AD31"/>
    <mergeCell ref="F32:AD33"/>
    <mergeCell ref="F29:AD29"/>
    <mergeCell ref="AE31:AE34"/>
    <mergeCell ref="AF31:AJ34"/>
    <mergeCell ref="AF29:AP29"/>
    <mergeCell ref="AF30:AP30"/>
    <mergeCell ref="AK31:AP31"/>
    <mergeCell ref="AK32:AP32"/>
    <mergeCell ref="AK33:AP33"/>
    <mergeCell ref="AK34:AP34"/>
    <mergeCell ref="AF35:AP35"/>
    <mergeCell ref="AF36:AP36"/>
    <mergeCell ref="AF37:AP37"/>
    <mergeCell ref="AF38:AP38"/>
    <mergeCell ref="AC5:AD5"/>
    <mergeCell ref="AC8:AD11"/>
    <mergeCell ref="AC12:AD15"/>
    <mergeCell ref="AC16:AD19"/>
    <mergeCell ref="AC20:AD23"/>
    <mergeCell ref="A36:E37"/>
    <mergeCell ref="F34:AD35"/>
    <mergeCell ref="F36:AD37"/>
    <mergeCell ref="A30:E31"/>
    <mergeCell ref="A32:E33"/>
    <mergeCell ref="A34:E35"/>
    <mergeCell ref="U24:V27"/>
    <mergeCell ref="E26:H26"/>
    <mergeCell ref="M26:P26"/>
    <mergeCell ref="Q26:T26"/>
    <mergeCell ref="E25:H25"/>
    <mergeCell ref="M25:P25"/>
    <mergeCell ref="Q25:T25"/>
    <mergeCell ref="E27:H27"/>
    <mergeCell ref="M27:P27"/>
    <mergeCell ref="Q27:T27"/>
    <mergeCell ref="A20:D23"/>
    <mergeCell ref="I20:L23"/>
    <mergeCell ref="M20:P20"/>
    <mergeCell ref="AQ25:AS25"/>
    <mergeCell ref="W24:X27"/>
    <mergeCell ref="Y24:Z27"/>
    <mergeCell ref="AA24:AB27"/>
    <mergeCell ref="AE24:AG27"/>
    <mergeCell ref="AH24:AJ27"/>
    <mergeCell ref="AK24:AM24"/>
    <mergeCell ref="AK26:AM26"/>
    <mergeCell ref="AN26:AP26"/>
    <mergeCell ref="AQ26:AS26"/>
    <mergeCell ref="AK27:AM27"/>
    <mergeCell ref="AN27:AP27"/>
    <mergeCell ref="AQ27:AS27"/>
    <mergeCell ref="AC24:AD27"/>
    <mergeCell ref="AN24:AP24"/>
    <mergeCell ref="AQ24:AS24"/>
    <mergeCell ref="AN25:AP25"/>
    <mergeCell ref="Q20:T20"/>
    <mergeCell ref="U20:V23"/>
    <mergeCell ref="E22:H22"/>
    <mergeCell ref="M22:P22"/>
    <mergeCell ref="Q22:T22"/>
    <mergeCell ref="E23:H23"/>
    <mergeCell ref="M23:P23"/>
    <mergeCell ref="Q23:T23"/>
    <mergeCell ref="AK23:AM23"/>
    <mergeCell ref="E20:H20"/>
    <mergeCell ref="M21:P21"/>
    <mergeCell ref="Q21:T21"/>
    <mergeCell ref="AK21:AM21"/>
    <mergeCell ref="W20:X23"/>
    <mergeCell ref="E21:H21"/>
    <mergeCell ref="AN22:AP22"/>
    <mergeCell ref="AQ22:AS22"/>
    <mergeCell ref="Y20:Z23"/>
    <mergeCell ref="AA20:AB23"/>
    <mergeCell ref="AE20:AG23"/>
    <mergeCell ref="AH20:AJ23"/>
    <mergeCell ref="AK20:AM20"/>
    <mergeCell ref="AK22:AM22"/>
    <mergeCell ref="AN21:AP21"/>
    <mergeCell ref="AQ21:AS21"/>
    <mergeCell ref="AN23:AP23"/>
    <mergeCell ref="AQ23:AS23"/>
    <mergeCell ref="AN20:AP20"/>
    <mergeCell ref="AQ20:AS20"/>
    <mergeCell ref="AN16:AP16"/>
    <mergeCell ref="AQ16:AS16"/>
    <mergeCell ref="E17:H17"/>
    <mergeCell ref="M17:P17"/>
    <mergeCell ref="Q17:T17"/>
    <mergeCell ref="AK17:AM17"/>
    <mergeCell ref="AN17:AP17"/>
    <mergeCell ref="AQ17:AS17"/>
    <mergeCell ref="W16:X19"/>
    <mergeCell ref="Y16:Z19"/>
    <mergeCell ref="AA16:AB19"/>
    <mergeCell ref="AE16:AG19"/>
    <mergeCell ref="AH16:AJ19"/>
    <mergeCell ref="AK16:AM16"/>
    <mergeCell ref="AK18:AM18"/>
    <mergeCell ref="AN18:AP18"/>
    <mergeCell ref="AQ18:AS18"/>
    <mergeCell ref="E19:H19"/>
    <mergeCell ref="M19:P19"/>
    <mergeCell ref="AK19:AM19"/>
    <mergeCell ref="AN19:AP19"/>
    <mergeCell ref="AQ19:AS19"/>
    <mergeCell ref="A16:D19"/>
    <mergeCell ref="E16:H16"/>
    <mergeCell ref="I16:L19"/>
    <mergeCell ref="M16:P16"/>
    <mergeCell ref="Q16:T16"/>
    <mergeCell ref="U16:V19"/>
    <mergeCell ref="E18:H18"/>
    <mergeCell ref="M18:P18"/>
    <mergeCell ref="Q18:T18"/>
    <mergeCell ref="Q19:T19"/>
    <mergeCell ref="AN14:AP14"/>
    <mergeCell ref="AQ14:AS14"/>
    <mergeCell ref="E15:H15"/>
    <mergeCell ref="M15:P15"/>
    <mergeCell ref="Q15:T15"/>
    <mergeCell ref="AK15:AM15"/>
    <mergeCell ref="AN15:AP15"/>
    <mergeCell ref="AQ15:AS15"/>
    <mergeCell ref="AN12:AP12"/>
    <mergeCell ref="AQ12:AS12"/>
    <mergeCell ref="E13:H13"/>
    <mergeCell ref="M13:P13"/>
    <mergeCell ref="Q13:T13"/>
    <mergeCell ref="AK13:AM13"/>
    <mergeCell ref="AN13:AP13"/>
    <mergeCell ref="AQ13:AS13"/>
    <mergeCell ref="W12:X15"/>
    <mergeCell ref="Y12:Z15"/>
    <mergeCell ref="AA12:AB15"/>
    <mergeCell ref="AE12:AG15"/>
    <mergeCell ref="AH12:AJ15"/>
    <mergeCell ref="AK12:AM12"/>
    <mergeCell ref="AK14:AM14"/>
    <mergeCell ref="A12:D15"/>
    <mergeCell ref="E12:H12"/>
    <mergeCell ref="I12:L15"/>
    <mergeCell ref="M12:P12"/>
    <mergeCell ref="Q12:T12"/>
    <mergeCell ref="U12:V15"/>
    <mergeCell ref="E14:H14"/>
    <mergeCell ref="M14:P14"/>
    <mergeCell ref="Q14:T14"/>
    <mergeCell ref="AN10:AP10"/>
    <mergeCell ref="AQ10:AS10"/>
    <mergeCell ref="E11:H11"/>
    <mergeCell ref="M11:P11"/>
    <mergeCell ref="Q11:T11"/>
    <mergeCell ref="AK11:AM11"/>
    <mergeCell ref="AN11:AP11"/>
    <mergeCell ref="AQ11:AS11"/>
    <mergeCell ref="AN8:AP8"/>
    <mergeCell ref="AQ8:AS8"/>
    <mergeCell ref="E9:H9"/>
    <mergeCell ref="M9:P9"/>
    <mergeCell ref="Q9:T9"/>
    <mergeCell ref="AK9:AM9"/>
    <mergeCell ref="AN9:AP9"/>
    <mergeCell ref="AQ9:AS9"/>
    <mergeCell ref="W8:X11"/>
    <mergeCell ref="Y8:Z11"/>
    <mergeCell ref="AA8:AB11"/>
    <mergeCell ref="AE8:AG11"/>
    <mergeCell ref="AH8:AJ11"/>
    <mergeCell ref="AK8:AM8"/>
    <mergeCell ref="AK10:AM10"/>
    <mergeCell ref="A8:D11"/>
    <mergeCell ref="E8:H8"/>
    <mergeCell ref="I8:L11"/>
    <mergeCell ref="M8:P8"/>
    <mergeCell ref="Q8:T8"/>
    <mergeCell ref="U8:V11"/>
    <mergeCell ref="E10:H10"/>
    <mergeCell ref="M10:P10"/>
    <mergeCell ref="Q10:T10"/>
    <mergeCell ref="A1:AS2"/>
    <mergeCell ref="A3:AK4"/>
    <mergeCell ref="AM4:AS4"/>
    <mergeCell ref="A5:D7"/>
    <mergeCell ref="E5:H7"/>
    <mergeCell ref="I5:L5"/>
    <mergeCell ref="M5:P7"/>
    <mergeCell ref="Q5:T7"/>
    <mergeCell ref="U5:V5"/>
    <mergeCell ref="W5:X5"/>
    <mergeCell ref="AQ5:AS7"/>
    <mergeCell ref="U7:V7"/>
    <mergeCell ref="W7:X7"/>
    <mergeCell ref="U6:X6"/>
    <mergeCell ref="Y5:Z5"/>
    <mergeCell ref="AA5:AB5"/>
    <mergeCell ref="AE5:AG7"/>
    <mergeCell ref="AH5:AJ7"/>
    <mergeCell ref="AK5:AM7"/>
    <mergeCell ref="AN5:AP7"/>
    <mergeCell ref="I6:L7"/>
    <mergeCell ref="Y6:Z7"/>
    <mergeCell ref="AA6:AB7"/>
    <mergeCell ref="AC6:AD7"/>
    <mergeCell ref="AQ38:AS38"/>
    <mergeCell ref="AQ37:AS37"/>
    <mergeCell ref="AQ29:AS29"/>
    <mergeCell ref="AQ30:AS30"/>
    <mergeCell ref="AQ31:AS31"/>
    <mergeCell ref="AQ32:AS32"/>
    <mergeCell ref="AQ34:AS34"/>
    <mergeCell ref="AQ33:AS33"/>
    <mergeCell ref="AQ35:AS35"/>
    <mergeCell ref="AQ36:AS36"/>
  </mergeCells>
  <phoneticPr fontId="2"/>
  <pageMargins left="0.51181102362204722" right="0.31496062992125984" top="0.74803149606299213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9</vt:i4>
      </vt:variant>
    </vt:vector>
  </HeadingPairs>
  <TitlesOfParts>
    <vt:vector size="26" baseType="lpstr">
      <vt:lpstr>R8.4.1（各種加算(機能訓練)変更による</vt:lpstr>
      <vt:lpstr>R8.3.1（各種加算(栄養・褥瘡・日常生活)変更による）</vt:lpstr>
      <vt:lpstr>R6.8.1（滞在費改正）</vt:lpstr>
      <vt:lpstr>R6.6.1（制度改正）</vt:lpstr>
      <vt:lpstr>R6.4.1（制度改正）</vt:lpstr>
      <vt:lpstr>R4.10.1（ベースアップ等加算）</vt:lpstr>
      <vt:lpstr>R4.7.1（看護加算＋看取り加算）</vt:lpstr>
      <vt:lpstr>R3.8.1（負担限度額）</vt:lpstr>
      <vt:lpstr>R3.6.1（▲看Ⅱ・栄・科・A・自・口腔・特処）</vt:lpstr>
      <vt:lpstr>R3.4.1 (2)</vt:lpstr>
      <vt:lpstr>R1.10.1 (増税+特定)</vt:lpstr>
      <vt:lpstr>R1.6.1(夜職加算取下げ)</vt:lpstr>
      <vt:lpstr>H300.8.1 (3割負担)</vt:lpstr>
      <vt:lpstr>H300401から (看取り介護体制体)</vt:lpstr>
      <vt:lpstr>H2910から (栄養マネジメント)</vt:lpstr>
      <vt:lpstr>H2904から</vt:lpstr>
      <vt:lpstr>H2904まで</vt:lpstr>
      <vt:lpstr>'R3.6.1（▲看Ⅱ・栄・科・A・自・口腔・特処）'!Print_Area</vt:lpstr>
      <vt:lpstr>'R3.8.1（負担限度額）'!Print_Area</vt:lpstr>
      <vt:lpstr>'R4.10.1（ベースアップ等加算）'!Print_Area</vt:lpstr>
      <vt:lpstr>'R4.7.1（看護加算＋看取り加算）'!Print_Area</vt:lpstr>
      <vt:lpstr>'R6.4.1（制度改正）'!Print_Area</vt:lpstr>
      <vt:lpstr>'R6.6.1（制度改正）'!Print_Area</vt:lpstr>
      <vt:lpstr>'R6.8.1（滞在費改正）'!Print_Area</vt:lpstr>
      <vt:lpstr>'R8.3.1（各種加算(栄養・褥瘡・日常生活)変更による）'!Print_Area</vt:lpstr>
      <vt:lpstr>'R8.4.1（各種加算(機能訓練)変更による'!Print_Area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t-ogawa</dc:creator>
  <cp:lastModifiedBy>澄人 川俣</cp:lastModifiedBy>
  <cp:lastPrinted>2026-03-25T06:43:00Z</cp:lastPrinted>
  <dcterms:created xsi:type="dcterms:W3CDTF">2015-11-03T04:29:18Z</dcterms:created>
  <dcterms:modified xsi:type="dcterms:W3CDTF">2026-04-02T01:21:43Z</dcterms:modified>
</cp:coreProperties>
</file>